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4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tin Palička\Disk Google\RADAMOK\__TORNÁDO\2018\Přihláška\"/>
    </mc:Choice>
  </mc:AlternateContent>
  <workbookProtection workbookAlgorithmName="SHA-512" workbookHashValue="hTafGjcTJjRwIBQEpZIcJjCPFN8DbekKcnbvOF7AXp5xvJG3N9wMU+kVC5bwN+MbGcu8TIjQCF+6eo7JaIQI7w==" workbookSaltValue="l+fA4HaNh5HVK5ptq4FZnw==" workbookSpinCount="100000" lockStructure="1"/>
  <bookViews>
    <workbookView xWindow="-15" yWindow="-15" windowWidth="12720" windowHeight="12345" tabRatio="938" firstSheet="2" activeTab="2"/>
  </bookViews>
  <sheets>
    <sheet name="Podpůrný list pro výpočty" sheetId="23" state="hidden" r:id="rId1"/>
    <sheet name="Souhrn pro organizátora" sheetId="25" state="hidden" r:id="rId2"/>
    <sheet name="Základní informace o klubu" sheetId="1" r:id="rId3"/>
    <sheet name="Přehled přihlášek" sheetId="24" r:id="rId4"/>
    <sheet name="Přihláška č. 1" sheetId="2" r:id="rId5"/>
    <sheet name="Přihláška č. 2" sheetId="3" r:id="rId6"/>
    <sheet name="Přihláška č. 3" sheetId="5" r:id="rId7"/>
    <sheet name="Přihláška č. 4" sheetId="6" r:id="rId8"/>
    <sheet name="Přihláška č. 5" sheetId="7" r:id="rId9"/>
    <sheet name="Přihláška č. 6" sheetId="8" r:id="rId10"/>
    <sheet name="Přihláška č. 7" sheetId="9" r:id="rId11"/>
    <sheet name="Přihláška č. 8" sheetId="10" r:id="rId12"/>
    <sheet name="Přihláška č. 9" sheetId="11" r:id="rId13"/>
    <sheet name="Přihláška č. 10" sheetId="12" r:id="rId14"/>
    <sheet name="Přihláška č. 11" sheetId="13" r:id="rId15"/>
    <sheet name="Přihláška č. 12" sheetId="14" r:id="rId16"/>
    <sheet name="Přihláška č. 13" sheetId="15" r:id="rId17"/>
    <sheet name="Přihláška č. 14" sheetId="16" r:id="rId18"/>
    <sheet name="Přihláška č. 15" sheetId="17" r:id="rId19"/>
    <sheet name="Přihláška č. 16" sheetId="18" r:id="rId20"/>
    <sheet name="Přihláška č. 17" sheetId="19" r:id="rId21"/>
    <sheet name="Přihláška č. 18" sheetId="20" r:id="rId22"/>
    <sheet name="Přihláška č. 19" sheetId="21" r:id="rId23"/>
    <sheet name="Přihláška č. 20" sheetId="22" r:id="rId24"/>
  </sheets>
  <calcPr calcId="171027"/>
</workbook>
</file>

<file path=xl/calcChain.xml><?xml version="1.0" encoding="utf-8"?>
<calcChain xmlns="http://schemas.openxmlformats.org/spreadsheetml/2006/main">
  <c r="B25" i="25" l="1"/>
  <c r="B24" i="25"/>
  <c r="B23" i="25"/>
  <c r="B22" i="25"/>
  <c r="B21" i="25"/>
  <c r="B20" i="25"/>
  <c r="B19" i="25"/>
  <c r="B18" i="25"/>
  <c r="B17" i="25"/>
  <c r="B16" i="25"/>
  <c r="B15" i="25"/>
  <c r="B14" i="25"/>
  <c r="B13" i="25"/>
  <c r="B12" i="25"/>
  <c r="B11" i="25"/>
  <c r="B10" i="25"/>
  <c r="B9" i="25"/>
  <c r="B8" i="25"/>
  <c r="B7" i="25"/>
  <c r="B6" i="25"/>
  <c r="A1" i="22" l="1"/>
  <c r="A1" i="21"/>
  <c r="A1" i="20"/>
  <c r="A1" i="19"/>
  <c r="A1" i="18"/>
  <c r="A1" i="17"/>
  <c r="A1" i="16"/>
  <c r="A1" i="15"/>
  <c r="A1" i="14"/>
  <c r="A1" i="13"/>
  <c r="A1" i="12"/>
  <c r="A1" i="11"/>
  <c r="A1" i="10"/>
  <c r="A1" i="9"/>
  <c r="A1" i="8"/>
  <c r="A1" i="7"/>
  <c r="A1" i="6"/>
  <c r="A1" i="5"/>
  <c r="A1" i="3"/>
  <c r="H40" i="22"/>
  <c r="G40" i="22"/>
  <c r="H39" i="22"/>
  <c r="G39" i="22"/>
  <c r="H38" i="22"/>
  <c r="G38" i="22"/>
  <c r="H37" i="22"/>
  <c r="G37" i="22"/>
  <c r="H36" i="22"/>
  <c r="G36" i="22"/>
  <c r="H35" i="22"/>
  <c r="G35" i="22"/>
  <c r="H34" i="22"/>
  <c r="G34" i="22"/>
  <c r="H33" i="22"/>
  <c r="G33" i="22"/>
  <c r="H32" i="22"/>
  <c r="G32" i="22"/>
  <c r="H31" i="22"/>
  <c r="G31" i="22"/>
  <c r="H30" i="22"/>
  <c r="G30" i="22"/>
  <c r="H29" i="22"/>
  <c r="G29" i="22"/>
  <c r="H28" i="22"/>
  <c r="G28" i="22"/>
  <c r="H27" i="22"/>
  <c r="G27" i="22"/>
  <c r="H26" i="22"/>
  <c r="G26" i="22"/>
  <c r="H25" i="22"/>
  <c r="G25" i="22"/>
  <c r="H24" i="22"/>
  <c r="G24" i="22"/>
  <c r="H23" i="22"/>
  <c r="G23" i="22"/>
  <c r="H22" i="22"/>
  <c r="G22" i="22"/>
  <c r="H21" i="22"/>
  <c r="G21" i="22"/>
  <c r="H20" i="22"/>
  <c r="G20" i="22"/>
  <c r="H19" i="22"/>
  <c r="G19" i="22"/>
  <c r="H18" i="22"/>
  <c r="G18" i="22"/>
  <c r="H17" i="22"/>
  <c r="G17" i="22"/>
  <c r="H16" i="22"/>
  <c r="H14" i="22" s="1"/>
  <c r="G16" i="22"/>
  <c r="F14" i="22"/>
  <c r="F11" i="22"/>
  <c r="F10" i="22"/>
  <c r="F9" i="22"/>
  <c r="J7" i="22"/>
  <c r="J6" i="22"/>
  <c r="F6" i="22"/>
  <c r="F5" i="22"/>
  <c r="J4" i="22"/>
  <c r="F4" i="22"/>
  <c r="J3" i="22"/>
  <c r="H40" i="21"/>
  <c r="G40" i="21"/>
  <c r="H39" i="21"/>
  <c r="G39" i="21"/>
  <c r="H38" i="21"/>
  <c r="G38" i="21"/>
  <c r="H37" i="21"/>
  <c r="G37" i="21"/>
  <c r="H36" i="21"/>
  <c r="G36" i="21"/>
  <c r="H35" i="21"/>
  <c r="G35" i="21"/>
  <c r="H34" i="21"/>
  <c r="G34" i="21"/>
  <c r="H33" i="21"/>
  <c r="G33" i="21"/>
  <c r="H32" i="21"/>
  <c r="G32" i="21"/>
  <c r="H31" i="21"/>
  <c r="G31" i="21"/>
  <c r="H30" i="21"/>
  <c r="G30" i="21"/>
  <c r="H29" i="21"/>
  <c r="G29" i="21"/>
  <c r="H28" i="21"/>
  <c r="G28" i="21"/>
  <c r="H27" i="21"/>
  <c r="G27" i="21"/>
  <c r="H26" i="21"/>
  <c r="G26" i="21"/>
  <c r="H25" i="21"/>
  <c r="G25" i="21"/>
  <c r="H24" i="21"/>
  <c r="G24" i="21"/>
  <c r="H23" i="21"/>
  <c r="G23" i="21"/>
  <c r="H22" i="21"/>
  <c r="G22" i="21"/>
  <c r="H21" i="21"/>
  <c r="G21" i="21"/>
  <c r="H20" i="21"/>
  <c r="G20" i="21"/>
  <c r="H19" i="21"/>
  <c r="G19" i="21"/>
  <c r="H18" i="21"/>
  <c r="G18" i="21"/>
  <c r="H17" i="21"/>
  <c r="G17" i="21"/>
  <c r="H16" i="21"/>
  <c r="G16" i="21"/>
  <c r="H14" i="21"/>
  <c r="F14" i="21"/>
  <c r="F11" i="21"/>
  <c r="F10" i="21"/>
  <c r="F9" i="21"/>
  <c r="J7" i="21"/>
  <c r="J6" i="21"/>
  <c r="F6" i="21"/>
  <c r="F5" i="21"/>
  <c r="J4" i="21"/>
  <c r="F4" i="21"/>
  <c r="J3" i="21"/>
  <c r="H40" i="20"/>
  <c r="G40" i="20"/>
  <c r="H39" i="20"/>
  <c r="G39" i="20"/>
  <c r="H38" i="20"/>
  <c r="G38" i="20"/>
  <c r="H37" i="20"/>
  <c r="G37" i="20"/>
  <c r="H36" i="20"/>
  <c r="G36" i="20"/>
  <c r="H35" i="20"/>
  <c r="G35" i="20"/>
  <c r="H34" i="20"/>
  <c r="G34" i="20"/>
  <c r="H33" i="20"/>
  <c r="G33" i="20"/>
  <c r="H32" i="20"/>
  <c r="G32" i="20"/>
  <c r="H31" i="20"/>
  <c r="G31" i="20"/>
  <c r="H30" i="20"/>
  <c r="G30" i="20"/>
  <c r="H29" i="20"/>
  <c r="G29" i="20"/>
  <c r="H28" i="20"/>
  <c r="G28" i="20"/>
  <c r="H27" i="20"/>
  <c r="G27" i="20"/>
  <c r="H26" i="20"/>
  <c r="G26" i="20"/>
  <c r="H25" i="20"/>
  <c r="G25" i="20"/>
  <c r="H24" i="20"/>
  <c r="G24" i="20"/>
  <c r="H23" i="20"/>
  <c r="G23" i="20"/>
  <c r="H22" i="20"/>
  <c r="G22" i="20"/>
  <c r="H21" i="20"/>
  <c r="G21" i="20"/>
  <c r="H20" i="20"/>
  <c r="G20" i="20"/>
  <c r="H19" i="20"/>
  <c r="G19" i="20"/>
  <c r="H18" i="20"/>
  <c r="G18" i="20"/>
  <c r="H17" i="20"/>
  <c r="G17" i="20"/>
  <c r="H16" i="20"/>
  <c r="G16" i="20"/>
  <c r="H14" i="20"/>
  <c r="F14" i="20"/>
  <c r="F11" i="20"/>
  <c r="F10" i="20"/>
  <c r="F9" i="20"/>
  <c r="J7" i="20"/>
  <c r="J6" i="20"/>
  <c r="F6" i="20"/>
  <c r="F5" i="20"/>
  <c r="J4" i="20"/>
  <c r="F4" i="20"/>
  <c r="J3" i="20"/>
  <c r="H40" i="19"/>
  <c r="G40" i="19"/>
  <c r="H39" i="19"/>
  <c r="G39" i="19"/>
  <c r="H38" i="19"/>
  <c r="G38" i="19"/>
  <c r="H37" i="19"/>
  <c r="G37" i="19"/>
  <c r="H36" i="19"/>
  <c r="G36" i="19"/>
  <c r="H35" i="19"/>
  <c r="G35" i="19"/>
  <c r="H34" i="19"/>
  <c r="G34" i="19"/>
  <c r="H33" i="19"/>
  <c r="G33" i="19"/>
  <c r="H32" i="19"/>
  <c r="G32" i="19"/>
  <c r="H31" i="19"/>
  <c r="G31" i="19"/>
  <c r="H30" i="19"/>
  <c r="G30" i="19"/>
  <c r="H29" i="19"/>
  <c r="G29" i="19"/>
  <c r="H28" i="19"/>
  <c r="G28" i="19"/>
  <c r="H27" i="19"/>
  <c r="G27" i="19"/>
  <c r="H26" i="19"/>
  <c r="G26" i="19"/>
  <c r="H25" i="19"/>
  <c r="G25" i="19"/>
  <c r="H24" i="19"/>
  <c r="G24" i="19"/>
  <c r="H23" i="19"/>
  <c r="G23" i="19"/>
  <c r="H22" i="19"/>
  <c r="G22" i="19"/>
  <c r="H21" i="19"/>
  <c r="G21" i="19"/>
  <c r="H20" i="19"/>
  <c r="G20" i="19"/>
  <c r="H19" i="19"/>
  <c r="G19" i="19"/>
  <c r="H18" i="19"/>
  <c r="G18" i="19"/>
  <c r="H17" i="19"/>
  <c r="G17" i="19"/>
  <c r="H16" i="19"/>
  <c r="G16" i="19"/>
  <c r="H14" i="19"/>
  <c r="F14" i="19"/>
  <c r="F11" i="19"/>
  <c r="F10" i="19"/>
  <c r="F9" i="19"/>
  <c r="J7" i="19"/>
  <c r="J6" i="19"/>
  <c r="F6" i="19"/>
  <c r="F5" i="19"/>
  <c r="J4" i="19"/>
  <c r="F4" i="19"/>
  <c r="J3" i="19"/>
  <c r="H40" i="18"/>
  <c r="G40" i="18"/>
  <c r="H39" i="18"/>
  <c r="G39" i="18"/>
  <c r="H38" i="18"/>
  <c r="G38" i="18"/>
  <c r="H37" i="18"/>
  <c r="G37" i="18"/>
  <c r="H36" i="18"/>
  <c r="G36" i="18"/>
  <c r="H35" i="18"/>
  <c r="G35" i="18"/>
  <c r="H34" i="18"/>
  <c r="G34" i="18"/>
  <c r="H33" i="18"/>
  <c r="G33" i="18"/>
  <c r="H32" i="18"/>
  <c r="G32" i="18"/>
  <c r="H31" i="18"/>
  <c r="G31" i="18"/>
  <c r="H30" i="18"/>
  <c r="G30" i="18"/>
  <c r="H29" i="18"/>
  <c r="G29" i="18"/>
  <c r="H28" i="18"/>
  <c r="G28" i="18"/>
  <c r="H27" i="18"/>
  <c r="G27" i="18"/>
  <c r="H26" i="18"/>
  <c r="G26" i="18"/>
  <c r="H25" i="18"/>
  <c r="G25" i="18"/>
  <c r="H24" i="18"/>
  <c r="G24" i="18"/>
  <c r="H23" i="18"/>
  <c r="G23" i="18"/>
  <c r="H22" i="18"/>
  <c r="G22" i="18"/>
  <c r="H21" i="18"/>
  <c r="G21" i="18"/>
  <c r="H20" i="18"/>
  <c r="G20" i="18"/>
  <c r="H19" i="18"/>
  <c r="G19" i="18"/>
  <c r="H18" i="18"/>
  <c r="G18" i="18"/>
  <c r="H17" i="18"/>
  <c r="G17" i="18"/>
  <c r="H16" i="18"/>
  <c r="G16" i="18"/>
  <c r="H14" i="18"/>
  <c r="F14" i="18"/>
  <c r="F11" i="18"/>
  <c r="F10" i="18"/>
  <c r="F9" i="18"/>
  <c r="J7" i="18"/>
  <c r="J6" i="18"/>
  <c r="F6" i="18"/>
  <c r="F5" i="18"/>
  <c r="J4" i="18"/>
  <c r="F4" i="18"/>
  <c r="J3" i="18"/>
  <c r="H40" i="17"/>
  <c r="G40" i="17"/>
  <c r="H39" i="17"/>
  <c r="G39" i="17"/>
  <c r="H38" i="17"/>
  <c r="G38" i="17"/>
  <c r="H37" i="17"/>
  <c r="G37" i="17"/>
  <c r="H36" i="17"/>
  <c r="G36" i="17"/>
  <c r="H35" i="17"/>
  <c r="G35" i="17"/>
  <c r="H34" i="17"/>
  <c r="G34" i="17"/>
  <c r="H33" i="17"/>
  <c r="G33" i="17"/>
  <c r="H32" i="17"/>
  <c r="G32" i="17"/>
  <c r="H31" i="17"/>
  <c r="G31" i="17"/>
  <c r="H30" i="17"/>
  <c r="G30" i="17"/>
  <c r="H29" i="17"/>
  <c r="G29" i="17"/>
  <c r="H28" i="17"/>
  <c r="G28" i="17"/>
  <c r="H27" i="17"/>
  <c r="G27" i="17"/>
  <c r="H26" i="17"/>
  <c r="G26" i="17"/>
  <c r="H25" i="17"/>
  <c r="G25" i="17"/>
  <c r="H24" i="17"/>
  <c r="G24" i="17"/>
  <c r="H23" i="17"/>
  <c r="G23" i="17"/>
  <c r="H22" i="17"/>
  <c r="G22" i="17"/>
  <c r="H21" i="17"/>
  <c r="G21" i="17"/>
  <c r="H20" i="17"/>
  <c r="G20" i="17"/>
  <c r="H19" i="17"/>
  <c r="G19" i="17"/>
  <c r="H18" i="17"/>
  <c r="G18" i="17"/>
  <c r="H17" i="17"/>
  <c r="G17" i="17"/>
  <c r="H16" i="17"/>
  <c r="H14" i="17" s="1"/>
  <c r="G16" i="17"/>
  <c r="F14" i="17"/>
  <c r="F11" i="17"/>
  <c r="F10" i="17"/>
  <c r="F9" i="17"/>
  <c r="J7" i="17"/>
  <c r="J6" i="17"/>
  <c r="F6" i="17"/>
  <c r="F5" i="17"/>
  <c r="J4" i="17"/>
  <c r="F4" i="17"/>
  <c r="J3" i="17"/>
  <c r="H40" i="16"/>
  <c r="G40" i="16"/>
  <c r="H39" i="16"/>
  <c r="G39" i="16"/>
  <c r="H38" i="16"/>
  <c r="G38" i="16"/>
  <c r="H37" i="16"/>
  <c r="G37" i="16"/>
  <c r="H36" i="16"/>
  <c r="G36" i="16"/>
  <c r="H35" i="16"/>
  <c r="G35" i="16"/>
  <c r="H34" i="16"/>
  <c r="G34" i="16"/>
  <c r="H33" i="16"/>
  <c r="G33" i="16"/>
  <c r="H32" i="16"/>
  <c r="G32" i="16"/>
  <c r="H31" i="16"/>
  <c r="G31" i="16"/>
  <c r="H30" i="16"/>
  <c r="G30" i="16"/>
  <c r="H29" i="16"/>
  <c r="G29" i="16"/>
  <c r="H28" i="16"/>
  <c r="G28" i="16"/>
  <c r="H27" i="16"/>
  <c r="G27" i="16"/>
  <c r="H26" i="16"/>
  <c r="G26" i="16"/>
  <c r="H25" i="16"/>
  <c r="G25" i="16"/>
  <c r="H24" i="16"/>
  <c r="G24" i="16"/>
  <c r="H23" i="16"/>
  <c r="G23" i="16"/>
  <c r="H22" i="16"/>
  <c r="G22" i="16"/>
  <c r="H21" i="16"/>
  <c r="G21" i="16"/>
  <c r="H20" i="16"/>
  <c r="G20" i="16"/>
  <c r="H19" i="16"/>
  <c r="G19" i="16"/>
  <c r="H18" i="16"/>
  <c r="G18" i="16"/>
  <c r="H17" i="16"/>
  <c r="G17" i="16"/>
  <c r="H16" i="16"/>
  <c r="H14" i="16" s="1"/>
  <c r="G16" i="16"/>
  <c r="F14" i="16"/>
  <c r="F11" i="16"/>
  <c r="F10" i="16"/>
  <c r="F9" i="16"/>
  <c r="J7" i="16"/>
  <c r="J6" i="16"/>
  <c r="F6" i="16"/>
  <c r="F5" i="16"/>
  <c r="J4" i="16"/>
  <c r="F4" i="16"/>
  <c r="J3" i="16"/>
  <c r="H40" i="15"/>
  <c r="G40" i="15"/>
  <c r="H39" i="15"/>
  <c r="G39" i="15"/>
  <c r="H38" i="15"/>
  <c r="G38" i="15"/>
  <c r="H37" i="15"/>
  <c r="G37" i="15"/>
  <c r="H36" i="15"/>
  <c r="G36" i="15"/>
  <c r="H35" i="15"/>
  <c r="G35" i="15"/>
  <c r="H34" i="15"/>
  <c r="G34" i="15"/>
  <c r="H33" i="15"/>
  <c r="G33" i="15"/>
  <c r="H32" i="15"/>
  <c r="G32" i="15"/>
  <c r="H31" i="15"/>
  <c r="G31" i="15"/>
  <c r="H30" i="15"/>
  <c r="G30" i="15"/>
  <c r="H29" i="15"/>
  <c r="G29" i="15"/>
  <c r="H28" i="15"/>
  <c r="G28" i="15"/>
  <c r="H27" i="15"/>
  <c r="G27" i="15"/>
  <c r="H26" i="15"/>
  <c r="G26" i="15"/>
  <c r="H25" i="15"/>
  <c r="G25" i="15"/>
  <c r="H24" i="15"/>
  <c r="G24" i="15"/>
  <c r="H23" i="15"/>
  <c r="G23" i="15"/>
  <c r="H22" i="15"/>
  <c r="G22" i="15"/>
  <c r="H21" i="15"/>
  <c r="G21" i="15"/>
  <c r="H20" i="15"/>
  <c r="G20" i="15"/>
  <c r="H19" i="15"/>
  <c r="G19" i="15"/>
  <c r="H18" i="15"/>
  <c r="G18" i="15"/>
  <c r="H17" i="15"/>
  <c r="G17" i="15"/>
  <c r="H16" i="15"/>
  <c r="H14" i="15" s="1"/>
  <c r="G16" i="15"/>
  <c r="F14" i="15"/>
  <c r="F11" i="15"/>
  <c r="F10" i="15"/>
  <c r="F9" i="15"/>
  <c r="J7" i="15"/>
  <c r="J6" i="15"/>
  <c r="F6" i="15"/>
  <c r="F5" i="15"/>
  <c r="J4" i="15"/>
  <c r="F4" i="15"/>
  <c r="J3" i="15"/>
  <c r="H40" i="14"/>
  <c r="G40" i="14"/>
  <c r="H39" i="14"/>
  <c r="G39" i="14"/>
  <c r="H38" i="14"/>
  <c r="G38" i="14"/>
  <c r="H37" i="14"/>
  <c r="G37" i="14"/>
  <c r="H36" i="14"/>
  <c r="G36" i="14"/>
  <c r="H35" i="14"/>
  <c r="G35" i="14"/>
  <c r="H34" i="14"/>
  <c r="G34" i="14"/>
  <c r="H33" i="14"/>
  <c r="G33" i="14"/>
  <c r="H32" i="14"/>
  <c r="G32" i="14"/>
  <c r="H31" i="14"/>
  <c r="G31" i="14"/>
  <c r="H30" i="14"/>
  <c r="G30" i="14"/>
  <c r="H29" i="14"/>
  <c r="G29" i="14"/>
  <c r="H28" i="14"/>
  <c r="G28" i="14"/>
  <c r="H27" i="14"/>
  <c r="G27" i="14"/>
  <c r="H26" i="14"/>
  <c r="G26" i="14"/>
  <c r="H25" i="14"/>
  <c r="G25" i="14"/>
  <c r="H24" i="14"/>
  <c r="G24" i="14"/>
  <c r="H23" i="14"/>
  <c r="G23" i="14"/>
  <c r="H22" i="14"/>
  <c r="G22" i="14"/>
  <c r="H21" i="14"/>
  <c r="G21" i="14"/>
  <c r="H20" i="14"/>
  <c r="G20" i="14"/>
  <c r="H19" i="14"/>
  <c r="G19" i="14"/>
  <c r="H18" i="14"/>
  <c r="G18" i="14"/>
  <c r="H17" i="14"/>
  <c r="G17" i="14"/>
  <c r="H16" i="14"/>
  <c r="H14" i="14" s="1"/>
  <c r="G16" i="14"/>
  <c r="F14" i="14"/>
  <c r="F11" i="14"/>
  <c r="F10" i="14"/>
  <c r="F9" i="14"/>
  <c r="J7" i="14"/>
  <c r="J6" i="14"/>
  <c r="F6" i="14"/>
  <c r="F5" i="14"/>
  <c r="J4" i="14"/>
  <c r="F4" i="14"/>
  <c r="J3" i="14"/>
  <c r="H40" i="13"/>
  <c r="G40" i="13"/>
  <c r="H39" i="13"/>
  <c r="G39" i="13"/>
  <c r="H38" i="13"/>
  <c r="G38" i="13"/>
  <c r="H37" i="13"/>
  <c r="G37" i="13"/>
  <c r="H36" i="13"/>
  <c r="G36" i="13"/>
  <c r="H35" i="13"/>
  <c r="G35" i="13"/>
  <c r="H34" i="13"/>
  <c r="G34" i="13"/>
  <c r="H33" i="13"/>
  <c r="G33" i="13"/>
  <c r="H32" i="13"/>
  <c r="G32" i="13"/>
  <c r="H31" i="13"/>
  <c r="G31" i="13"/>
  <c r="H30" i="13"/>
  <c r="G30" i="13"/>
  <c r="H29" i="13"/>
  <c r="G29" i="13"/>
  <c r="H28" i="13"/>
  <c r="G28" i="13"/>
  <c r="H27" i="13"/>
  <c r="G27" i="13"/>
  <c r="H26" i="13"/>
  <c r="G26" i="13"/>
  <c r="H25" i="13"/>
  <c r="G25" i="13"/>
  <c r="H24" i="13"/>
  <c r="G24" i="13"/>
  <c r="H23" i="13"/>
  <c r="G23" i="13"/>
  <c r="H22" i="13"/>
  <c r="G22" i="13"/>
  <c r="H21" i="13"/>
  <c r="G21" i="13"/>
  <c r="H20" i="13"/>
  <c r="G20" i="13"/>
  <c r="H19" i="13"/>
  <c r="G19" i="13"/>
  <c r="H18" i="13"/>
  <c r="G18" i="13"/>
  <c r="H17" i="13"/>
  <c r="G17" i="13"/>
  <c r="H16" i="13"/>
  <c r="H14" i="13" s="1"/>
  <c r="G16" i="13"/>
  <c r="F14" i="13"/>
  <c r="F11" i="13"/>
  <c r="F10" i="13"/>
  <c r="F9" i="13"/>
  <c r="J7" i="13"/>
  <c r="J6" i="13"/>
  <c r="F6" i="13"/>
  <c r="F5" i="13"/>
  <c r="J4" i="13"/>
  <c r="F4" i="13"/>
  <c r="J3" i="13"/>
  <c r="H40" i="12"/>
  <c r="G40" i="12"/>
  <c r="H39" i="12"/>
  <c r="G39" i="12"/>
  <c r="H38" i="12"/>
  <c r="G38" i="12"/>
  <c r="H37" i="12"/>
  <c r="G37" i="12"/>
  <c r="H36" i="12"/>
  <c r="G36" i="12"/>
  <c r="H35" i="12"/>
  <c r="G35" i="12"/>
  <c r="H34" i="12"/>
  <c r="G34" i="12"/>
  <c r="H33" i="12"/>
  <c r="G33" i="12"/>
  <c r="H32" i="12"/>
  <c r="G32" i="12"/>
  <c r="H31" i="12"/>
  <c r="G31" i="12"/>
  <c r="H30" i="12"/>
  <c r="G30" i="12"/>
  <c r="H29" i="12"/>
  <c r="G29" i="12"/>
  <c r="H28" i="12"/>
  <c r="G28" i="12"/>
  <c r="H27" i="12"/>
  <c r="G27" i="12"/>
  <c r="H26" i="12"/>
  <c r="G26" i="12"/>
  <c r="H25" i="12"/>
  <c r="G25" i="12"/>
  <c r="H24" i="12"/>
  <c r="G24" i="12"/>
  <c r="H23" i="12"/>
  <c r="G23" i="12"/>
  <c r="H22" i="12"/>
  <c r="G22" i="12"/>
  <c r="H21" i="12"/>
  <c r="G21" i="12"/>
  <c r="H20" i="12"/>
  <c r="G20" i="12"/>
  <c r="H19" i="12"/>
  <c r="G19" i="12"/>
  <c r="H18" i="12"/>
  <c r="G18" i="12"/>
  <c r="H17" i="12"/>
  <c r="G17" i="12"/>
  <c r="H16" i="12"/>
  <c r="G16" i="12"/>
  <c r="H14" i="12"/>
  <c r="F14" i="12"/>
  <c r="F11" i="12"/>
  <c r="F10" i="12"/>
  <c r="F9" i="12"/>
  <c r="J7" i="12"/>
  <c r="J6" i="12"/>
  <c r="F6" i="12"/>
  <c r="F5" i="12"/>
  <c r="J4" i="12"/>
  <c r="F4" i="12"/>
  <c r="J3" i="12"/>
  <c r="H40" i="11"/>
  <c r="G40" i="11"/>
  <c r="H39" i="11"/>
  <c r="G39" i="11"/>
  <c r="H38" i="11"/>
  <c r="G38" i="11"/>
  <c r="H37" i="11"/>
  <c r="G37" i="11"/>
  <c r="H36" i="11"/>
  <c r="G36" i="11"/>
  <c r="H35" i="11"/>
  <c r="G35" i="11"/>
  <c r="H34" i="11"/>
  <c r="G34" i="11"/>
  <c r="H33" i="11"/>
  <c r="G33" i="11"/>
  <c r="H32" i="11"/>
  <c r="G32" i="11"/>
  <c r="H31" i="11"/>
  <c r="G31" i="11"/>
  <c r="H30" i="11"/>
  <c r="G30" i="11"/>
  <c r="H29" i="11"/>
  <c r="G29" i="11"/>
  <c r="H28" i="11"/>
  <c r="G28" i="11"/>
  <c r="H27" i="11"/>
  <c r="G27" i="11"/>
  <c r="H26" i="11"/>
  <c r="G26" i="11"/>
  <c r="H25" i="11"/>
  <c r="G25" i="11"/>
  <c r="H24" i="11"/>
  <c r="G24" i="11"/>
  <c r="H23" i="11"/>
  <c r="G23" i="11"/>
  <c r="H22" i="11"/>
  <c r="G22" i="11"/>
  <c r="H21" i="11"/>
  <c r="G21" i="11"/>
  <c r="H20" i="11"/>
  <c r="G20" i="11"/>
  <c r="H19" i="11"/>
  <c r="G19" i="11"/>
  <c r="H18" i="11"/>
  <c r="G18" i="11"/>
  <c r="H17" i="11"/>
  <c r="G17" i="11"/>
  <c r="H16" i="11"/>
  <c r="H14" i="11" s="1"/>
  <c r="G16" i="11"/>
  <c r="F14" i="11"/>
  <c r="F11" i="11"/>
  <c r="F10" i="11"/>
  <c r="F9" i="11"/>
  <c r="J7" i="11"/>
  <c r="J6" i="11"/>
  <c r="F6" i="11"/>
  <c r="F5" i="11"/>
  <c r="J4" i="11"/>
  <c r="F4" i="11"/>
  <c r="J3" i="11"/>
  <c r="H40" i="10"/>
  <c r="G40" i="10"/>
  <c r="H39" i="10"/>
  <c r="G39" i="10"/>
  <c r="H38" i="10"/>
  <c r="G38" i="10"/>
  <c r="H37" i="10"/>
  <c r="G37" i="10"/>
  <c r="H36" i="10"/>
  <c r="G36" i="10"/>
  <c r="H35" i="10"/>
  <c r="G35" i="10"/>
  <c r="H34" i="10"/>
  <c r="G34" i="10"/>
  <c r="H33" i="10"/>
  <c r="G33" i="10"/>
  <c r="H32" i="10"/>
  <c r="G32" i="10"/>
  <c r="H31" i="10"/>
  <c r="G31" i="10"/>
  <c r="H30" i="10"/>
  <c r="G30" i="10"/>
  <c r="H29" i="10"/>
  <c r="G29" i="10"/>
  <c r="H28" i="10"/>
  <c r="G28" i="10"/>
  <c r="H27" i="10"/>
  <c r="G27" i="10"/>
  <c r="H26" i="10"/>
  <c r="G26" i="10"/>
  <c r="H25" i="10"/>
  <c r="G25" i="10"/>
  <c r="H24" i="10"/>
  <c r="G24" i="10"/>
  <c r="H23" i="10"/>
  <c r="G23" i="10"/>
  <c r="H22" i="10"/>
  <c r="G22" i="10"/>
  <c r="H21" i="10"/>
  <c r="G21" i="10"/>
  <c r="H20" i="10"/>
  <c r="G20" i="10"/>
  <c r="H19" i="10"/>
  <c r="G19" i="10"/>
  <c r="H18" i="10"/>
  <c r="G18" i="10"/>
  <c r="H17" i="10"/>
  <c r="G17" i="10"/>
  <c r="H16" i="10"/>
  <c r="G16" i="10"/>
  <c r="H14" i="10"/>
  <c r="F14" i="10"/>
  <c r="F11" i="10"/>
  <c r="F10" i="10"/>
  <c r="F9" i="10"/>
  <c r="J7" i="10"/>
  <c r="J6" i="10"/>
  <c r="F6" i="10"/>
  <c r="F5" i="10"/>
  <c r="J4" i="10"/>
  <c r="F4" i="10"/>
  <c r="J3" i="10"/>
  <c r="H40" i="9"/>
  <c r="G40" i="9"/>
  <c r="H39" i="9"/>
  <c r="G39" i="9"/>
  <c r="H38" i="9"/>
  <c r="G38" i="9"/>
  <c r="H37" i="9"/>
  <c r="G37" i="9"/>
  <c r="H36" i="9"/>
  <c r="G36" i="9"/>
  <c r="H35" i="9"/>
  <c r="G35" i="9"/>
  <c r="H34" i="9"/>
  <c r="G34" i="9"/>
  <c r="H33" i="9"/>
  <c r="G33" i="9"/>
  <c r="H32" i="9"/>
  <c r="G32" i="9"/>
  <c r="H31" i="9"/>
  <c r="G31" i="9"/>
  <c r="H30" i="9"/>
  <c r="G30" i="9"/>
  <c r="H29" i="9"/>
  <c r="G29" i="9"/>
  <c r="H28" i="9"/>
  <c r="G28" i="9"/>
  <c r="H27" i="9"/>
  <c r="G27" i="9"/>
  <c r="H26" i="9"/>
  <c r="G26" i="9"/>
  <c r="H25" i="9"/>
  <c r="G25" i="9"/>
  <c r="H24" i="9"/>
  <c r="G24" i="9"/>
  <c r="H23" i="9"/>
  <c r="G23" i="9"/>
  <c r="H22" i="9"/>
  <c r="G22" i="9"/>
  <c r="H21" i="9"/>
  <c r="G21" i="9"/>
  <c r="H20" i="9"/>
  <c r="G20" i="9"/>
  <c r="H19" i="9"/>
  <c r="G19" i="9"/>
  <c r="H18" i="9"/>
  <c r="G18" i="9"/>
  <c r="H17" i="9"/>
  <c r="G17" i="9"/>
  <c r="H16" i="9"/>
  <c r="G16" i="9"/>
  <c r="H14" i="9"/>
  <c r="F14" i="9"/>
  <c r="F11" i="9"/>
  <c r="F10" i="9"/>
  <c r="F9" i="9"/>
  <c r="J7" i="9"/>
  <c r="J6" i="9"/>
  <c r="F6" i="9"/>
  <c r="F5" i="9"/>
  <c r="J4" i="9"/>
  <c r="F4" i="9"/>
  <c r="J3" i="9"/>
  <c r="H40" i="8"/>
  <c r="G40" i="8"/>
  <c r="H39" i="8"/>
  <c r="G39" i="8"/>
  <c r="H38" i="8"/>
  <c r="G38" i="8"/>
  <c r="H37" i="8"/>
  <c r="G37" i="8"/>
  <c r="H36" i="8"/>
  <c r="G36" i="8"/>
  <c r="H35" i="8"/>
  <c r="G35" i="8"/>
  <c r="H34" i="8"/>
  <c r="G34" i="8"/>
  <c r="H33" i="8"/>
  <c r="G33" i="8"/>
  <c r="H32" i="8"/>
  <c r="G32" i="8"/>
  <c r="H31" i="8"/>
  <c r="G31" i="8"/>
  <c r="H30" i="8"/>
  <c r="G30" i="8"/>
  <c r="H29" i="8"/>
  <c r="G29" i="8"/>
  <c r="H28" i="8"/>
  <c r="G28" i="8"/>
  <c r="H27" i="8"/>
  <c r="G27" i="8"/>
  <c r="H26" i="8"/>
  <c r="G26" i="8"/>
  <c r="H25" i="8"/>
  <c r="G25" i="8"/>
  <c r="H24" i="8"/>
  <c r="G24" i="8"/>
  <c r="H23" i="8"/>
  <c r="G23" i="8"/>
  <c r="H22" i="8"/>
  <c r="G22" i="8"/>
  <c r="H21" i="8"/>
  <c r="G21" i="8"/>
  <c r="H20" i="8"/>
  <c r="G20" i="8"/>
  <c r="H19" i="8"/>
  <c r="G19" i="8"/>
  <c r="H18" i="8"/>
  <c r="G18" i="8"/>
  <c r="H17" i="8"/>
  <c r="G17" i="8"/>
  <c r="H16" i="8"/>
  <c r="G16" i="8"/>
  <c r="H14" i="8"/>
  <c r="F14" i="8"/>
  <c r="F11" i="8"/>
  <c r="F10" i="8"/>
  <c r="F9" i="8"/>
  <c r="J7" i="8"/>
  <c r="J6" i="8"/>
  <c r="F6" i="8"/>
  <c r="F5" i="8"/>
  <c r="J4" i="8"/>
  <c r="F4" i="8"/>
  <c r="J3" i="8"/>
  <c r="H40" i="7"/>
  <c r="G40" i="7"/>
  <c r="H39" i="7"/>
  <c r="G39" i="7"/>
  <c r="H38" i="7"/>
  <c r="G38" i="7"/>
  <c r="H37" i="7"/>
  <c r="G37" i="7"/>
  <c r="H36" i="7"/>
  <c r="G36" i="7"/>
  <c r="H35" i="7"/>
  <c r="G35" i="7"/>
  <c r="H34" i="7"/>
  <c r="G34" i="7"/>
  <c r="H33" i="7"/>
  <c r="G33" i="7"/>
  <c r="H32" i="7"/>
  <c r="G32" i="7"/>
  <c r="H31" i="7"/>
  <c r="G31" i="7"/>
  <c r="H30" i="7"/>
  <c r="G30" i="7"/>
  <c r="H29" i="7"/>
  <c r="G29" i="7"/>
  <c r="H28" i="7"/>
  <c r="G28" i="7"/>
  <c r="H27" i="7"/>
  <c r="G27" i="7"/>
  <c r="H26" i="7"/>
  <c r="G26" i="7"/>
  <c r="H25" i="7"/>
  <c r="G25" i="7"/>
  <c r="H24" i="7"/>
  <c r="G24" i="7"/>
  <c r="H23" i="7"/>
  <c r="G23" i="7"/>
  <c r="H22" i="7"/>
  <c r="G22" i="7"/>
  <c r="H21" i="7"/>
  <c r="G21" i="7"/>
  <c r="H20" i="7"/>
  <c r="G20" i="7"/>
  <c r="H19" i="7"/>
  <c r="G19" i="7"/>
  <c r="H18" i="7"/>
  <c r="G18" i="7"/>
  <c r="H17" i="7"/>
  <c r="G17" i="7"/>
  <c r="H16" i="7"/>
  <c r="G16" i="7"/>
  <c r="H14" i="7"/>
  <c r="F14" i="7"/>
  <c r="F11" i="7"/>
  <c r="F10" i="7"/>
  <c r="F9" i="7"/>
  <c r="J7" i="7"/>
  <c r="J6" i="7"/>
  <c r="F6" i="7"/>
  <c r="F5" i="7"/>
  <c r="J4" i="7"/>
  <c r="F4" i="7"/>
  <c r="J3" i="7"/>
  <c r="H40" i="6"/>
  <c r="G40" i="6"/>
  <c r="H39" i="6"/>
  <c r="G39" i="6"/>
  <c r="H38" i="6"/>
  <c r="G38" i="6"/>
  <c r="H37" i="6"/>
  <c r="G37" i="6"/>
  <c r="H36" i="6"/>
  <c r="G36" i="6"/>
  <c r="H35" i="6"/>
  <c r="G35" i="6"/>
  <c r="H34" i="6"/>
  <c r="G34" i="6"/>
  <c r="H33" i="6"/>
  <c r="G33" i="6"/>
  <c r="H32" i="6"/>
  <c r="G32" i="6"/>
  <c r="H31" i="6"/>
  <c r="G31" i="6"/>
  <c r="H30" i="6"/>
  <c r="G30" i="6"/>
  <c r="H29" i="6"/>
  <c r="G29" i="6"/>
  <c r="H28" i="6"/>
  <c r="G28" i="6"/>
  <c r="H27" i="6"/>
  <c r="G27" i="6"/>
  <c r="H26" i="6"/>
  <c r="G26" i="6"/>
  <c r="H25" i="6"/>
  <c r="G25" i="6"/>
  <c r="H24" i="6"/>
  <c r="G24" i="6"/>
  <c r="H23" i="6"/>
  <c r="G23" i="6"/>
  <c r="H22" i="6"/>
  <c r="G22" i="6"/>
  <c r="H21" i="6"/>
  <c r="G21" i="6"/>
  <c r="H20" i="6"/>
  <c r="G20" i="6"/>
  <c r="H19" i="6"/>
  <c r="G19" i="6"/>
  <c r="H18" i="6"/>
  <c r="G18" i="6"/>
  <c r="H17" i="6"/>
  <c r="G17" i="6"/>
  <c r="H16" i="6"/>
  <c r="G16" i="6"/>
  <c r="H14" i="6"/>
  <c r="F14" i="6"/>
  <c r="F11" i="6"/>
  <c r="F10" i="6"/>
  <c r="F9" i="6"/>
  <c r="J7" i="6"/>
  <c r="J6" i="6"/>
  <c r="F6" i="6"/>
  <c r="F5" i="6"/>
  <c r="J4" i="6"/>
  <c r="F4" i="6"/>
  <c r="J3" i="6"/>
  <c r="H40" i="5"/>
  <c r="G40" i="5"/>
  <c r="H39" i="5"/>
  <c r="G39" i="5"/>
  <c r="H38" i="5"/>
  <c r="G38" i="5"/>
  <c r="H37" i="5"/>
  <c r="G37" i="5"/>
  <c r="H36" i="5"/>
  <c r="G36" i="5"/>
  <c r="H35" i="5"/>
  <c r="G35" i="5"/>
  <c r="H34" i="5"/>
  <c r="G34" i="5"/>
  <c r="H33" i="5"/>
  <c r="G33" i="5"/>
  <c r="H32" i="5"/>
  <c r="G32" i="5"/>
  <c r="H31" i="5"/>
  <c r="G31" i="5"/>
  <c r="H30" i="5"/>
  <c r="G30" i="5"/>
  <c r="H29" i="5"/>
  <c r="G29" i="5"/>
  <c r="H28" i="5"/>
  <c r="G28" i="5"/>
  <c r="H27" i="5"/>
  <c r="G27" i="5"/>
  <c r="H26" i="5"/>
  <c r="G26" i="5"/>
  <c r="H25" i="5"/>
  <c r="G25" i="5"/>
  <c r="H24" i="5"/>
  <c r="G24" i="5"/>
  <c r="H23" i="5"/>
  <c r="G23" i="5"/>
  <c r="H22" i="5"/>
  <c r="G22" i="5"/>
  <c r="H21" i="5"/>
  <c r="G21" i="5"/>
  <c r="H20" i="5"/>
  <c r="G20" i="5"/>
  <c r="H19" i="5"/>
  <c r="G19" i="5"/>
  <c r="H18" i="5"/>
  <c r="G18" i="5"/>
  <c r="H17" i="5"/>
  <c r="G17" i="5"/>
  <c r="H16" i="5"/>
  <c r="G16" i="5"/>
  <c r="H14" i="5"/>
  <c r="F14" i="5"/>
  <c r="F11" i="5"/>
  <c r="F10" i="5"/>
  <c r="F9" i="5"/>
  <c r="J7" i="5"/>
  <c r="J6" i="5"/>
  <c r="F6" i="5"/>
  <c r="F5" i="5"/>
  <c r="J4" i="5"/>
  <c r="F4" i="5"/>
  <c r="J3" i="5"/>
  <c r="H40" i="3"/>
  <c r="G40" i="3"/>
  <c r="H39" i="3"/>
  <c r="G39" i="3"/>
  <c r="H38" i="3"/>
  <c r="G38" i="3"/>
  <c r="H37" i="3"/>
  <c r="G37" i="3"/>
  <c r="H36" i="3"/>
  <c r="G36" i="3"/>
  <c r="H35" i="3"/>
  <c r="G35" i="3"/>
  <c r="H34" i="3"/>
  <c r="G34" i="3"/>
  <c r="H33" i="3"/>
  <c r="G33" i="3"/>
  <c r="H32" i="3"/>
  <c r="G32" i="3"/>
  <c r="H31" i="3"/>
  <c r="G31" i="3"/>
  <c r="H30" i="3"/>
  <c r="G30" i="3"/>
  <c r="H29" i="3"/>
  <c r="G29" i="3"/>
  <c r="H28" i="3"/>
  <c r="G28" i="3"/>
  <c r="H27" i="3"/>
  <c r="G27" i="3"/>
  <c r="H26" i="3"/>
  <c r="G26" i="3"/>
  <c r="H25" i="3"/>
  <c r="G25" i="3"/>
  <c r="H24" i="3"/>
  <c r="G24" i="3"/>
  <c r="H23" i="3"/>
  <c r="G23" i="3"/>
  <c r="H22" i="3"/>
  <c r="G22" i="3"/>
  <c r="H21" i="3"/>
  <c r="G21" i="3"/>
  <c r="H20" i="3"/>
  <c r="G20" i="3"/>
  <c r="H19" i="3"/>
  <c r="G19" i="3"/>
  <c r="H18" i="3"/>
  <c r="G18" i="3"/>
  <c r="H17" i="3"/>
  <c r="G17" i="3"/>
  <c r="H16" i="3"/>
  <c r="G16" i="3"/>
  <c r="H14" i="3"/>
  <c r="F14" i="3"/>
  <c r="F11" i="3"/>
  <c r="F10" i="3"/>
  <c r="F9" i="3"/>
  <c r="J7" i="3"/>
  <c r="J6" i="3"/>
  <c r="F6" i="3"/>
  <c r="F5" i="3"/>
  <c r="J4" i="3"/>
  <c r="F4" i="3"/>
  <c r="J3" i="3"/>
  <c r="D3" i="25"/>
  <c r="F25" i="25"/>
  <c r="F24" i="25"/>
  <c r="F23" i="25"/>
  <c r="F22" i="25"/>
  <c r="F21" i="25"/>
  <c r="F20" i="25"/>
  <c r="F19" i="25"/>
  <c r="F18" i="25"/>
  <c r="F17" i="25"/>
  <c r="F16" i="25"/>
  <c r="F15" i="25"/>
  <c r="F14" i="25"/>
  <c r="F13" i="25"/>
  <c r="F12" i="25"/>
  <c r="F11" i="25"/>
  <c r="F10" i="25"/>
  <c r="F9" i="25"/>
  <c r="F8" i="25"/>
  <c r="F7" i="25"/>
  <c r="F6" i="25"/>
  <c r="D25" i="25"/>
  <c r="D24" i="25"/>
  <c r="D23" i="25"/>
  <c r="D22" i="25"/>
  <c r="D21" i="25"/>
  <c r="D20" i="25"/>
  <c r="D19" i="25"/>
  <c r="D18" i="25"/>
  <c r="D17" i="25"/>
  <c r="D16" i="25"/>
  <c r="D15" i="25"/>
  <c r="D14" i="25"/>
  <c r="D13" i="25"/>
  <c r="D12" i="25"/>
  <c r="D11" i="25"/>
  <c r="D10" i="25"/>
  <c r="D9" i="25"/>
  <c r="D8" i="25"/>
  <c r="D7" i="25"/>
  <c r="D6" i="25"/>
  <c r="C7" i="25"/>
  <c r="C8" i="25"/>
  <c r="C9" i="25"/>
  <c r="C10" i="25"/>
  <c r="C11" i="25"/>
  <c r="C12" i="25"/>
  <c r="C13" i="25"/>
  <c r="C14" i="25"/>
  <c r="C15" i="25"/>
  <c r="C16" i="25"/>
  <c r="C17" i="25"/>
  <c r="C18" i="25"/>
  <c r="C19" i="25"/>
  <c r="C20" i="25"/>
  <c r="C21" i="25"/>
  <c r="C22" i="25"/>
  <c r="C23" i="25"/>
  <c r="C24" i="25"/>
  <c r="C25" i="25"/>
  <c r="C6" i="25"/>
  <c r="J25" i="25"/>
  <c r="J24" i="25"/>
  <c r="J23" i="25"/>
  <c r="J22" i="25"/>
  <c r="J21" i="25"/>
  <c r="J20" i="25"/>
  <c r="J19" i="25"/>
  <c r="J18" i="25"/>
  <c r="J17" i="25"/>
  <c r="J16" i="25"/>
  <c r="J15" i="25"/>
  <c r="J14" i="25"/>
  <c r="J13" i="25"/>
  <c r="J12" i="25"/>
  <c r="J11" i="25"/>
  <c r="J10" i="25"/>
  <c r="J9" i="25"/>
  <c r="J8" i="25"/>
  <c r="J7" i="25"/>
  <c r="F14" i="2"/>
  <c r="C30" i="1" l="1"/>
  <c r="C28" i="1"/>
  <c r="C29" i="1" s="1"/>
  <c r="J23" i="24"/>
  <c r="F34" i="24"/>
  <c r="F33" i="24"/>
  <c r="F32" i="24"/>
  <c r="F31" i="24"/>
  <c r="F30" i="24"/>
  <c r="F29" i="24"/>
  <c r="F28" i="24"/>
  <c r="F27" i="24"/>
  <c r="F26" i="24"/>
  <c r="F25" i="24"/>
  <c r="F24" i="24"/>
  <c r="F23" i="24"/>
  <c r="F22" i="24"/>
  <c r="F21" i="24"/>
  <c r="F20" i="24"/>
  <c r="F19" i="24"/>
  <c r="F18" i="24"/>
  <c r="F17" i="24"/>
  <c r="F15" i="24"/>
  <c r="J6" i="25" s="1"/>
  <c r="F16" i="24"/>
  <c r="C16" i="24"/>
  <c r="E7" i="25" s="1"/>
  <c r="C15" i="24" l="1"/>
  <c r="E6" i="25" s="1"/>
  <c r="A1" i="2"/>
  <c r="F10" i="2"/>
  <c r="F5" i="2"/>
  <c r="F9" i="2"/>
  <c r="G18" i="2" l="1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17" i="2"/>
  <c r="G16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C42" i="23"/>
  <c r="J4" i="2"/>
  <c r="D16" i="24"/>
  <c r="H7" i="25" s="1"/>
  <c r="D34" i="24"/>
  <c r="H25" i="25" s="1"/>
  <c r="D33" i="24"/>
  <c r="H24" i="25" s="1"/>
  <c r="D32" i="24"/>
  <c r="H23" i="25" s="1"/>
  <c r="D31" i="24"/>
  <c r="H22" i="25" s="1"/>
  <c r="D30" i="24"/>
  <c r="H21" i="25" s="1"/>
  <c r="D29" i="24"/>
  <c r="H20" i="25" s="1"/>
  <c r="D28" i="24"/>
  <c r="H19" i="25" s="1"/>
  <c r="D27" i="24"/>
  <c r="H18" i="25" s="1"/>
  <c r="D26" i="24"/>
  <c r="H17" i="25" s="1"/>
  <c r="D25" i="24"/>
  <c r="H16" i="25" s="1"/>
  <c r="D24" i="24"/>
  <c r="H15" i="25" s="1"/>
  <c r="D23" i="24"/>
  <c r="H14" i="25" s="1"/>
  <c r="D22" i="24"/>
  <c r="H13" i="25" s="1"/>
  <c r="D21" i="24"/>
  <c r="H12" i="25" s="1"/>
  <c r="D20" i="24"/>
  <c r="H11" i="25" s="1"/>
  <c r="D19" i="24"/>
  <c r="H10" i="25" s="1"/>
  <c r="D18" i="24"/>
  <c r="H9" i="25" s="1"/>
  <c r="D17" i="24"/>
  <c r="H8" i="25" s="1"/>
  <c r="D15" i="24"/>
  <c r="H6" i="25" s="1"/>
  <c r="F6" i="2"/>
  <c r="F4" i="2"/>
  <c r="J3" i="2"/>
  <c r="F11" i="2" l="1"/>
  <c r="H14" i="2"/>
  <c r="A1" i="24"/>
  <c r="C34" i="24"/>
  <c r="E25" i="25" s="1"/>
  <c r="C33" i="24"/>
  <c r="E24" i="25" s="1"/>
  <c r="C32" i="24"/>
  <c r="E23" i="25" s="1"/>
  <c r="C31" i="24"/>
  <c r="E22" i="25" s="1"/>
  <c r="C30" i="24"/>
  <c r="E21" i="25" s="1"/>
  <c r="C29" i="24"/>
  <c r="E20" i="25" s="1"/>
  <c r="C28" i="24"/>
  <c r="E19" i="25" s="1"/>
  <c r="C27" i="24"/>
  <c r="E18" i="25" s="1"/>
  <c r="C26" i="24"/>
  <c r="E17" i="25" s="1"/>
  <c r="C25" i="24"/>
  <c r="E16" i="25" s="1"/>
  <c r="C24" i="24"/>
  <c r="E15" i="25" s="1"/>
  <c r="C23" i="24"/>
  <c r="E14" i="25" s="1"/>
  <c r="C22" i="24"/>
  <c r="E13" i="25" s="1"/>
  <c r="C21" i="24"/>
  <c r="E12" i="25" s="1"/>
  <c r="C20" i="24"/>
  <c r="E11" i="25" s="1"/>
  <c r="C19" i="24"/>
  <c r="E10" i="25" s="1"/>
  <c r="C18" i="24"/>
  <c r="E9" i="25" s="1"/>
  <c r="C17" i="24"/>
  <c r="E8" i="25" s="1"/>
  <c r="H34" i="24"/>
  <c r="H33" i="24"/>
  <c r="G32" i="24"/>
  <c r="G23" i="25" s="1"/>
  <c r="G31" i="24"/>
  <c r="G22" i="25" s="1"/>
  <c r="G30" i="24"/>
  <c r="G21" i="25" s="1"/>
  <c r="G29" i="24"/>
  <c r="G20" i="25" s="1"/>
  <c r="H28" i="24"/>
  <c r="G27" i="24"/>
  <c r="G18" i="25" s="1"/>
  <c r="G26" i="24"/>
  <c r="G17" i="25" s="1"/>
  <c r="G25" i="24"/>
  <c r="G16" i="25" s="1"/>
  <c r="H24" i="24"/>
  <c r="G23" i="24"/>
  <c r="G14" i="25" s="1"/>
  <c r="G22" i="24"/>
  <c r="G13" i="25" s="1"/>
  <c r="G21" i="24"/>
  <c r="G12" i="25" s="1"/>
  <c r="H20" i="24"/>
  <c r="G19" i="24"/>
  <c r="G10" i="25" s="1"/>
  <c r="G18" i="24"/>
  <c r="G9" i="25" s="1"/>
  <c r="H17" i="24"/>
  <c r="B109" i="23"/>
  <c r="C97" i="23"/>
  <c r="C96" i="23"/>
  <c r="C95" i="23"/>
  <c r="C94" i="23"/>
  <c r="C93" i="23"/>
  <c r="C92" i="23"/>
  <c r="C91" i="23"/>
  <c r="C90" i="23"/>
  <c r="C89" i="23"/>
  <c r="C88" i="23"/>
  <c r="C87" i="23"/>
  <c r="C86" i="23"/>
  <c r="C85" i="23"/>
  <c r="C84" i="23"/>
  <c r="C83" i="23"/>
  <c r="C82" i="23"/>
  <c r="C81" i="23"/>
  <c r="C80" i="23"/>
  <c r="C79" i="23"/>
  <c r="C78" i="23"/>
  <c r="C77" i="23"/>
  <c r="C76" i="23"/>
  <c r="C75" i="23"/>
  <c r="C74" i="23"/>
  <c r="B72" i="23"/>
  <c r="B97" i="23"/>
  <c r="B96" i="23"/>
  <c r="B95" i="23"/>
  <c r="B94" i="23"/>
  <c r="B93" i="23"/>
  <c r="B92" i="23"/>
  <c r="B91" i="23"/>
  <c r="B90" i="23"/>
  <c r="B71" i="23"/>
  <c r="B89" i="23"/>
  <c r="B88" i="23"/>
  <c r="B87" i="23"/>
  <c r="B86" i="23"/>
  <c r="B70" i="23"/>
  <c r="B85" i="23"/>
  <c r="B84" i="23"/>
  <c r="B83" i="23"/>
  <c r="B82" i="23"/>
  <c r="B69" i="23"/>
  <c r="B81" i="23"/>
  <c r="B80" i="23"/>
  <c r="B79" i="23"/>
  <c r="B78" i="23"/>
  <c r="B68" i="23"/>
  <c r="B77" i="23"/>
  <c r="B76" i="23"/>
  <c r="B75" i="23"/>
  <c r="B67" i="23"/>
  <c r="B74" i="23"/>
  <c r="J12" i="20" l="1"/>
  <c r="E32" i="24" s="1"/>
  <c r="I23" i="25" s="1"/>
  <c r="J12" i="10"/>
  <c r="E22" i="24" s="1"/>
  <c r="I13" i="25" s="1"/>
  <c r="J12" i="6"/>
  <c r="E18" i="24" s="1"/>
  <c r="I9" i="25" s="1"/>
  <c r="J12" i="3"/>
  <c r="E16" i="24" s="1"/>
  <c r="J12" i="19"/>
  <c r="E31" i="24" s="1"/>
  <c r="I22" i="25" s="1"/>
  <c r="J12" i="9"/>
  <c r="E21" i="24" s="1"/>
  <c r="I12" i="25" s="1"/>
  <c r="J12" i="5"/>
  <c r="E17" i="24" s="1"/>
  <c r="I8" i="25" s="1"/>
  <c r="J12" i="8"/>
  <c r="E20" i="24" s="1"/>
  <c r="I11" i="25" s="1"/>
  <c r="J12" i="22"/>
  <c r="E34" i="24" s="1"/>
  <c r="I25" i="25" s="1"/>
  <c r="J12" i="18"/>
  <c r="E30" i="24" s="1"/>
  <c r="I21" i="25" s="1"/>
  <c r="J12" i="17"/>
  <c r="E29" i="24" s="1"/>
  <c r="I20" i="25" s="1"/>
  <c r="J12" i="16"/>
  <c r="E28" i="24" s="1"/>
  <c r="I19" i="25" s="1"/>
  <c r="J12" i="15"/>
  <c r="E27" i="24" s="1"/>
  <c r="I18" i="25" s="1"/>
  <c r="J12" i="14"/>
  <c r="E26" i="24" s="1"/>
  <c r="I17" i="25" s="1"/>
  <c r="J12" i="13"/>
  <c r="E25" i="24" s="1"/>
  <c r="I16" i="25" s="1"/>
  <c r="J12" i="21"/>
  <c r="E33" i="24" s="1"/>
  <c r="I24" i="25" s="1"/>
  <c r="J12" i="12"/>
  <c r="E24" i="24" s="1"/>
  <c r="I15" i="25" s="1"/>
  <c r="J12" i="11"/>
  <c r="E23" i="24" s="1"/>
  <c r="I14" i="25" s="1"/>
  <c r="J12" i="7"/>
  <c r="E19" i="24" s="1"/>
  <c r="I10" i="25" s="1"/>
  <c r="J10" i="22"/>
  <c r="J9" i="20"/>
  <c r="J10" i="18"/>
  <c r="J10" i="17"/>
  <c r="J10" i="16"/>
  <c r="J10" i="15"/>
  <c r="J10" i="14"/>
  <c r="J10" i="13"/>
  <c r="J9" i="10"/>
  <c r="J10" i="8"/>
  <c r="J9" i="6"/>
  <c r="J9" i="13"/>
  <c r="J9" i="8"/>
  <c r="J10" i="6"/>
  <c r="J10" i="21"/>
  <c r="J9" i="19"/>
  <c r="J10" i="12"/>
  <c r="J10" i="11"/>
  <c r="J9" i="9"/>
  <c r="J10" i="7"/>
  <c r="J9" i="5"/>
  <c r="J9" i="14"/>
  <c r="J10" i="10"/>
  <c r="J9" i="22"/>
  <c r="J10" i="20"/>
  <c r="J9" i="18"/>
  <c r="J9" i="17"/>
  <c r="J9" i="16"/>
  <c r="J9" i="15"/>
  <c r="J9" i="21"/>
  <c r="J10" i="19"/>
  <c r="J9" i="12"/>
  <c r="J9" i="11"/>
  <c r="J10" i="9"/>
  <c r="J9" i="7"/>
  <c r="J10" i="5"/>
  <c r="J10" i="3"/>
  <c r="J9" i="3"/>
  <c r="H15" i="24"/>
  <c r="H32" i="24"/>
  <c r="J12" i="2"/>
  <c r="J9" i="2"/>
  <c r="J10" i="2"/>
  <c r="H18" i="24"/>
  <c r="G34" i="24"/>
  <c r="G25" i="25" s="1"/>
  <c r="G33" i="24"/>
  <c r="G24" i="25" s="1"/>
  <c r="G20" i="24"/>
  <c r="G11" i="25" s="1"/>
  <c r="G24" i="24"/>
  <c r="G15" i="25" s="1"/>
  <c r="G28" i="24"/>
  <c r="G19" i="25" s="1"/>
  <c r="G17" i="24"/>
  <c r="G8" i="25" s="1"/>
  <c r="H31" i="24"/>
  <c r="H30" i="24"/>
  <c r="H29" i="24"/>
  <c r="H27" i="24"/>
  <c r="H26" i="24"/>
  <c r="H25" i="24"/>
  <c r="H23" i="24"/>
  <c r="H22" i="24"/>
  <c r="H21" i="24"/>
  <c r="H19" i="24"/>
  <c r="I29" i="24"/>
  <c r="I25" i="24"/>
  <c r="I21" i="24"/>
  <c r="I17" i="24"/>
  <c r="I34" i="24"/>
  <c r="I30" i="24"/>
  <c r="I26" i="24"/>
  <c r="I22" i="24"/>
  <c r="I18" i="24"/>
  <c r="I31" i="24"/>
  <c r="I27" i="24"/>
  <c r="I23" i="24"/>
  <c r="I19" i="24"/>
  <c r="I32" i="24"/>
  <c r="I24" i="24"/>
  <c r="E8" i="24"/>
  <c r="E7" i="24"/>
  <c r="E6" i="24"/>
  <c r="C106" i="23"/>
  <c r="B106" i="23"/>
  <c r="J7" i="2"/>
  <c r="J6" i="2"/>
  <c r="C103" i="23"/>
  <c r="B103" i="23"/>
  <c r="I20" i="24" l="1"/>
  <c r="I28" i="24"/>
  <c r="I33" i="24"/>
  <c r="I16" i="24"/>
  <c r="I7" i="25"/>
  <c r="E15" i="24"/>
  <c r="G15" i="24"/>
  <c r="G6" i="25" s="1"/>
  <c r="G16" i="24"/>
  <c r="G7" i="25" s="1"/>
  <c r="H16" i="24"/>
  <c r="E9" i="24"/>
  <c r="E10" i="24" s="1"/>
  <c r="I15" i="24" l="1"/>
  <c r="I6" i="25"/>
  <c r="I14" i="24"/>
</calcChain>
</file>

<file path=xl/comments1.xml><?xml version="1.0" encoding="utf-8"?>
<comments xmlns="http://schemas.openxmlformats.org/spreadsheetml/2006/main">
  <authors>
    <author>Martin Palička</author>
  </authors>
  <commentList>
    <comment ref="D14" authorId="0" shapeId="0">
      <text>
        <r>
          <rPr>
            <sz val="9"/>
            <color indexed="81"/>
            <rFont val="Tahoma"/>
            <family val="2"/>
            <charset val="238"/>
          </rPr>
          <t>Zde prosím vyplňte jména všech vedoucích, kteří se podílí na přípravě pro tuto soutěž - potřebné pro další vyplňování přihlášek.</t>
        </r>
      </text>
    </comment>
    <comment ref="C23" authorId="0" shapeId="0">
      <text>
        <r>
          <rPr>
            <sz val="9"/>
            <color indexed="81"/>
            <rFont val="Tahoma"/>
            <family val="2"/>
            <charset val="238"/>
          </rPr>
          <t>Fyzický počet startujících mažoretek.</t>
        </r>
      </text>
    </comment>
    <comment ref="C24" authorId="0" shapeId="0">
      <text>
        <r>
          <rPr>
            <sz val="9"/>
            <color indexed="81"/>
            <rFont val="Tahoma"/>
            <family val="2"/>
            <charset val="238"/>
          </rPr>
          <t>Počet přihlášek, které chcete poslat - nutné vyplnit pro další pokračování. Zadejte číslo od 1 do 20.</t>
        </r>
      </text>
    </comment>
  </commentList>
</comments>
</file>

<file path=xl/comments2.xml><?xml version="1.0" encoding="utf-8"?>
<comments xmlns="http://schemas.openxmlformats.org/spreadsheetml/2006/main">
  <authors>
    <author>Martin Palička</author>
  </authors>
  <commentList>
    <comment ref="E9" authorId="0" shapeId="0">
      <text>
        <r>
          <rPr>
            <sz val="9"/>
            <color indexed="81"/>
            <rFont val="Tahoma"/>
            <family val="2"/>
            <charset val="238"/>
          </rPr>
          <t>= počet všech startujících mažoretek ve všech přihláškách - pro výpočet ceny startovného</t>
        </r>
      </text>
    </comment>
    <comment ref="E11" authorId="0" shapeId="0">
      <text>
        <r>
          <rPr>
            <sz val="9"/>
            <color indexed="81"/>
            <rFont val="Tahoma"/>
            <family val="2"/>
            <charset val="238"/>
          </rPr>
          <t>Doplní organizátor po uzávěrce všech přihlášek.</t>
        </r>
      </text>
    </comment>
  </commentList>
</comments>
</file>

<file path=xl/sharedStrings.xml><?xml version="1.0" encoding="utf-8"?>
<sst xmlns="http://schemas.openxmlformats.org/spreadsheetml/2006/main" count="1062" uniqueCount="191">
  <si>
    <t>Jméno</t>
  </si>
  <si>
    <t>Soutěžní kategorie</t>
  </si>
  <si>
    <t>Informace o soutěžní formaci</t>
  </si>
  <si>
    <t>Přijmení</t>
  </si>
  <si>
    <t>Datum narození</t>
  </si>
  <si>
    <t>Název klubu:</t>
  </si>
  <si>
    <t>Kontaktní osoba:</t>
  </si>
  <si>
    <t>Ulice a č.p.:</t>
  </si>
  <si>
    <t>Město:</t>
  </si>
  <si>
    <t>PSČ:</t>
  </si>
  <si>
    <t>Telefon:</t>
  </si>
  <si>
    <t>E-mail:</t>
  </si>
  <si>
    <t>Vedoucí, trenéři: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</si>
  <si>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</si>
  <si>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</si>
  <si>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</si>
  <si>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</si>
  <si>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</si>
  <si>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</si>
  <si>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</si>
  <si>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</si>
  <si>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</si>
  <si>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</si>
  <si>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Informace o klubu</t>
  </si>
  <si>
    <t>Počet mažoretek:</t>
  </si>
  <si>
    <t>Celkem startů:</t>
  </si>
  <si>
    <t>Hlášení chybového stavu názvu klubu:</t>
  </si>
  <si>
    <t>Webové stránky:</t>
  </si>
  <si>
    <t>Celkem formací:</t>
  </si>
  <si>
    <t>Cena za start na soutěži:</t>
  </si>
  <si>
    <t>Termín uzávěrky:</t>
  </si>
  <si>
    <t>Termín uzávěrky je:</t>
  </si>
  <si>
    <t>Přihláška klubu na soutěž Tornádo 2018</t>
  </si>
  <si>
    <t>Cena za start</t>
  </si>
  <si>
    <t>Odesláním přihlášky souhlasíte s propozicemi soutěže, které jsou k dispozici na www.tornadoostrava.cz</t>
  </si>
  <si>
    <t>Little Kadetky</t>
  </si>
  <si>
    <t>Kadetky</t>
  </si>
  <si>
    <t>Juniorky</t>
  </si>
  <si>
    <t>Seniorky</t>
  </si>
  <si>
    <t>SÓLO</t>
  </si>
  <si>
    <t>DUO/TRIO</t>
  </si>
  <si>
    <t>MINIFORMACE</t>
  </si>
  <si>
    <t>FORMACE</t>
  </si>
  <si>
    <t>2bat SÓLO</t>
  </si>
  <si>
    <t>Délky skladeb pro soutěžní kategorie</t>
  </si>
  <si>
    <t>min</t>
  </si>
  <si>
    <t>max</t>
  </si>
  <si>
    <t>Soutěžní kategorie:</t>
  </si>
  <si>
    <t>Věková kategorie:</t>
  </si>
  <si>
    <t>Výkonnostní třída (A, B):</t>
  </si>
  <si>
    <t>Název skladby:</t>
  </si>
  <si>
    <t>Počet soutěžících:</t>
  </si>
  <si>
    <t>Jméno vedoucí:</t>
  </si>
  <si>
    <t>Seznam soutěžících</t>
  </si>
  <si>
    <t>Datum rozhodné pro výpočet věku</t>
  </si>
  <si>
    <r>
      <rPr>
        <b/>
        <sz val="12"/>
        <color theme="1"/>
        <rFont val="Calibri"/>
        <family val="2"/>
        <charset val="238"/>
        <scheme val="minor"/>
      </rPr>
      <t>Věk</t>
    </r>
    <r>
      <rPr>
        <sz val="12"/>
        <color theme="1"/>
        <rFont val="Calibri"/>
        <family val="2"/>
        <charset val="238"/>
        <scheme val="minor"/>
      </rPr>
      <t xml:space="preserve"> - rozhodný pro zařazení do kategorie</t>
    </r>
  </si>
  <si>
    <t>výpočet minima soutěžících</t>
  </si>
  <si>
    <t>výpočet maxima soutěžících</t>
  </si>
  <si>
    <t>min a max počet soutěžících</t>
  </si>
  <si>
    <t>výpočet maximální délky skladby</t>
  </si>
  <si>
    <t>Délka skladby: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</si>
  <si>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</si>
  <si>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</si>
  <si>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</si>
  <si>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</si>
  <si>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</si>
  <si>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</si>
  <si>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</si>
  <si>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</si>
  <si>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</si>
  <si>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</si>
  <si>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</si>
  <si>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</si>
  <si>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</si>
  <si>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</si>
  <si>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</si>
  <si>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Celkový počet soutěžících:</t>
  </si>
  <si>
    <t>Celkový počet vedoucích:</t>
  </si>
  <si>
    <t>Celkem startovních formací:</t>
  </si>
  <si>
    <t>Přehled přihlášených formací</t>
  </si>
  <si>
    <t>Souhrnné informace</t>
  </si>
  <si>
    <t>startovné</t>
  </si>
  <si>
    <t>čas</t>
  </si>
  <si>
    <t>kat.</t>
  </si>
  <si>
    <t>poč.</t>
  </si>
  <si>
    <t>2DT Litt</t>
  </si>
  <si>
    <t>název</t>
  </si>
  <si>
    <t>verze 1.0</t>
  </si>
  <si>
    <t>Hlášení správného počtu mažoretek:</t>
  </si>
  <si>
    <t>Hlášení chybového stavu počtu mažoretek:</t>
  </si>
  <si>
    <t>Počet soutěžících hlášení před vyplněním:</t>
  </si>
  <si>
    <t>2DT Kad</t>
  </si>
  <si>
    <t>2DT Jun</t>
  </si>
  <si>
    <t>2DT Sen</t>
  </si>
  <si>
    <t>2S Litt</t>
  </si>
  <si>
    <t>2S Kad</t>
  </si>
  <si>
    <t>2S Jun</t>
  </si>
  <si>
    <t>2S Sen</t>
  </si>
  <si>
    <t>F Litt</t>
  </si>
  <si>
    <t>F Kad</t>
  </si>
  <si>
    <t>F Jun</t>
  </si>
  <si>
    <t>F Sen</t>
  </si>
  <si>
    <t>MF Litt</t>
  </si>
  <si>
    <t>MF Kad</t>
  </si>
  <si>
    <t>MF Jun</t>
  </si>
  <si>
    <t>MF Sen</t>
  </si>
  <si>
    <t>DT Litt</t>
  </si>
  <si>
    <t>DT Kad</t>
  </si>
  <si>
    <t>DT Jun</t>
  </si>
  <si>
    <t>DT Sen</t>
  </si>
  <si>
    <t>S Kad</t>
  </si>
  <si>
    <t>S Litt</t>
  </si>
  <si>
    <t>S Jun</t>
  </si>
  <si>
    <t>S Sen</t>
  </si>
  <si>
    <t>Zkratka pro soutěžní a věkovou kategorii</t>
  </si>
  <si>
    <t>výpočet zkratky kategorie - zde nebude fungovat - nutno změnit ověřovací položku a poslední KDYŽ</t>
  </si>
  <si>
    <t>Chybové hlášení pro špatnou kategorii:</t>
  </si>
  <si>
    <t>CHYBA 1</t>
  </si>
  <si>
    <t>Zde naleznete automaticky generovaný souhrn z Vašich přihlášek. Není potřebné nic vyplňovat.</t>
  </si>
  <si>
    <t>V případě, že chcete do soutěže přihlásit více než 20 formací, prosíme o vyplnění dalšího souboru.</t>
  </si>
  <si>
    <t>Toto je zde pro červené obarvení nadpisu v případě chyby:</t>
  </si>
  <si>
    <t>A</t>
  </si>
  <si>
    <t>Název klubu</t>
  </si>
  <si>
    <t>Trenérka</t>
  </si>
  <si>
    <t>Název skladby</t>
  </si>
  <si>
    <t>Délka skladby</t>
  </si>
  <si>
    <t>Kategorie</t>
  </si>
  <si>
    <t>Počet soutěžících</t>
  </si>
  <si>
    <t>jména u S a DT</t>
  </si>
  <si>
    <t>Výkonnostní třída</t>
  </si>
  <si>
    <t>min a max délka skladby (převedeno na hodiny - z důvodů jednoduššího zadávání)</t>
  </si>
  <si>
    <t>Pro čas:</t>
  </si>
  <si>
    <t>Prosím zadejte čas, který odpovídá zvolené soutěžní kategorii. Časy pro jednotlivé soutěžní kategorie naleznete v Propozicích soutěže Tornádo 2018.</t>
  </si>
  <si>
    <t>Tornádo říká:</t>
  </si>
  <si>
    <t>Pro věkovou kategorii:</t>
  </si>
  <si>
    <t>Prosím vyberte věkovou kategorii ze seznamu. Stávající text smažte a rozklikněte šipku vedle buňky.</t>
  </si>
  <si>
    <t>Pro soutěžní kategorii:</t>
  </si>
  <si>
    <t>Prosím vyberte soutěžní kategorii ze seznamu. Stávající text smažte a rozklikněte šipku vedle buňky.</t>
  </si>
  <si>
    <t>Pro zadání trenérů - nápověda:</t>
  </si>
  <si>
    <t>Pro zadání trenérů - upozornění:</t>
  </si>
  <si>
    <t>Pokoušíte se zadat trenéra, který není uveden v seznamu. Prosím, doplňte jej na list: "Základní informace o klubu".</t>
  </si>
  <si>
    <t>Jména všech trenérů zadejte na listu: "Základní informace o klubu", poté jen vybírejte ze seznamu.</t>
  </si>
  <si>
    <t>Přihlášky posílejte na e-mail tornado@radamok.cz; pro dotazy náš můžete také kontaktovat na tel. čísle 702 285 873.</t>
  </si>
  <si>
    <t>Pro zadání počtu formací:</t>
  </si>
  <si>
    <t>Možný počet přihlášek je 1 - 20. V případě, že chcete do soutěže přihlásit více než 20 formací, prosíme o vyplnění dalšího souboru.</t>
  </si>
  <si>
    <t>Požadavek na vyplnění</t>
  </si>
  <si>
    <t>Data platné pro ročník 2018</t>
  </si>
  <si>
    <t>Výpočty:</t>
  </si>
  <si>
    <t>zde v mm:ss, ale na přihláškách v hh:mm (*60) aby to šlo lépe zadávat - pak všude přepočet zpět na mm:ss pomocí /60</t>
  </si>
  <si>
    <t>Vyplňte, prosím, počet formací na listu "Základní informace o klubu".</t>
  </si>
  <si>
    <t>Vyplňte, prosím, správný počet formací na listu "Základní informace o klubu".</t>
  </si>
  <si>
    <t>Vyplňte, prosím, název klubu a počet formací na listu: "Základní informace o klubu".</t>
  </si>
  <si>
    <t>Vyplňte, prosím, název klubu a správný počet formací na listu: "Základní informace o klubu".</t>
  </si>
  <si>
    <t>Vyplňte, prosím, název klubu na listu: "Základní informace o klubu".</t>
  </si>
  <si>
    <t>Chybové hlášení pro vzorečky - při úpravě se změní automaticky všude:</t>
  </si>
  <si>
    <t>Chybové hlášení pro ověřování zadaných dat - při úpravě se nezmění automaticky všude:</t>
  </si>
  <si>
    <t>Prosím vyplňte</t>
  </si>
  <si>
    <t>Prosím vyplňte ve formátu m:ss, např.: 1:30</t>
  </si>
  <si>
    <t>Pokoušíte se zadat datum, které je v budoucnosti.</t>
  </si>
  <si>
    <t>Pro zadání data narození:</t>
  </si>
  <si>
    <t>zadejte Datum narození</t>
  </si>
  <si>
    <t>Pro zadaní počtu soutěžících:</t>
  </si>
  <si>
    <t>Prosím zadejte počet soutěžících, který odpovídá zvolené soutěžní kategorii. Počty soutěžících pro jednotlivé soutěžní kategorie naleznete v Propozicích soutěže Tornádo 2018.</t>
  </si>
  <si>
    <t>Umístění šatny:</t>
  </si>
  <si>
    <t>Řádek není vyplněn korektně, důvod zobrazen v kolonce: Věk.</t>
  </si>
  <si>
    <t>Pokud chcete přidat další soutěžící, upravte Počet soutěžících v buňce D10.</t>
  </si>
  <si>
    <t>Vyplňte, prosím, jméno a datum narození.</t>
  </si>
  <si>
    <t>Věk se vypočítá automaticky.</t>
  </si>
  <si>
    <t>Pro vyplňování seznamu zadejte počet soutěžících.</t>
  </si>
  <si>
    <t>Zkontrolujte, že máte vyplněny údaje: Soutěžní kategorie, Věková kategorie, Délka skladby a Počet soutěžících.</t>
  </si>
  <si>
    <t>Výkonnostní kategorie</t>
  </si>
  <si>
    <t>B</t>
  </si>
  <si>
    <t>Den konání ročníku:</t>
  </si>
  <si>
    <t>Dnů do uzávěrky zbývá:</t>
  </si>
  <si>
    <t>Dnů do soutěže zbývá:</t>
  </si>
  <si>
    <t>Prosím vyberte výkonnostní třídu ze seznamu. Stávající text smažte a rozklikněte šipku vedle buňky.</t>
  </si>
  <si>
    <t>Pro zadaní výkonnostní třídy:</t>
  </si>
  <si>
    <t>Seznam pro případ nesplnění podmínky</t>
  </si>
  <si>
    <t>Chyba uvedena v buňce: "A1",</t>
  </si>
  <si>
    <t>pro pokračování opravte chybu.</t>
  </si>
  <si>
    <t>jména soutěžících (pro S a DT)</t>
  </si>
  <si>
    <t>zadejte Jméno nebo Příjmení</t>
  </si>
  <si>
    <t>Věkové kategorie</t>
  </si>
  <si>
    <t>výpočet minimální délky skladby</t>
  </si>
  <si>
    <t>Dnešní datum:</t>
  </si>
  <si>
    <t>Počet připravených řádků v tabulce odpovídá zvolenému počtu přihlašovaných formací na úvodním listu.</t>
  </si>
  <si>
    <t>Vyplněných přihlášek má být:</t>
  </si>
  <si>
    <t>2bat DUO/TRIO</t>
  </si>
  <si>
    <t>Zadaný seznam soutěžících je v pořádku a odpovídá dané soutěžní kategorii.</t>
  </si>
  <si>
    <t>zařazení do kategorie - dopiš ok</t>
  </si>
  <si>
    <t>Přihlášku jsme se pokusili udělat co nejjednodušší pro správné vyplnění, v případě problémů či dotazů nám prosím napište.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</si>
</sst>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* #,##0.00\ &quot;Kč&quot;_-;\-* #,##0.00\ &quot;Kč&quot;_-;_-* &quot;-&quot;??\ &quot;Kč&quot;_-;_-@_-"/>
    <numFmt numFmtId="164" formatCode="_-* #,##0\ [$Kč-405]_-;\-* #,##0\ [$Kč-405]_-;_-* &quot;-&quot;??\ [$Kč-405]_-;_-@_-"/>
    <numFmt numFmtId="165" formatCode="_-* #,##0\ &quot;Kč&quot;_-;\-* #,##0\ &quot;Kč&quot;_-;_-* &quot;-&quot;??\ &quot;Kč&quot;_-;_-@_-"/>
    <numFmt numFmtId="166" formatCode="###\ ###\ ###"/>
  </numFmts>
  <fonts count="2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22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sz val="9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2"/>
      <color theme="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1"/>
      <color theme="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79">
    <xf numFmtId="0" fontId="0" fillId="0" borderId="0" xfId="0"/>
    <xf numFmtId="0" fontId="0" fillId="0" borderId="0" xfId="0"/>
    <xf numFmtId="0" fontId="1" fillId="0" borderId="0" xfId="0" applyFont="1"/>
    <xf numFmtId="0" fontId="0" fillId="0" borderId="0" xfId="0" applyAlignment="1"/>
    <xf numFmtId="14" fontId="0" fillId="0" borderId="0" xfId="0" applyNumberFormat="1"/>
    <xf numFmtId="0" fontId="0" fillId="0" borderId="25" xfId="0" applyBorder="1"/>
    <xf numFmtId="0" fontId="0" fillId="0" borderId="27" xfId="0" applyBorder="1"/>
    <xf numFmtId="165" fontId="0" fillId="0" borderId="0" xfId="1" applyNumberFormat="1" applyFont="1"/>
    <xf numFmtId="0" fontId="0" fillId="0" borderId="23" xfId="0" applyBorder="1"/>
    <xf numFmtId="0" fontId="0" fillId="0" borderId="34" xfId="0" applyBorder="1"/>
    <xf numFmtId="0" fontId="0" fillId="0" borderId="5" xfId="0" applyBorder="1"/>
    <xf numFmtId="0" fontId="0" fillId="0" borderId="0" xfId="0" applyBorder="1"/>
    <xf numFmtId="0" fontId="0" fillId="0" borderId="6" xfId="0" applyBorder="1"/>
    <xf numFmtId="0" fontId="0" fillId="0" borderId="35" xfId="0" applyBorder="1"/>
    <xf numFmtId="0" fontId="0" fillId="0" borderId="7" xfId="0" applyBorder="1"/>
    <xf numFmtId="14" fontId="0" fillId="0" borderId="0" xfId="1" applyNumberFormat="1" applyFont="1"/>
    <xf numFmtId="45" fontId="0" fillId="0" borderId="0" xfId="0" applyNumberFormat="1" applyBorder="1"/>
    <xf numFmtId="45" fontId="0" fillId="0" borderId="6" xfId="0" applyNumberFormat="1" applyBorder="1"/>
    <xf numFmtId="45" fontId="0" fillId="0" borderId="35" xfId="0" applyNumberFormat="1" applyBorder="1"/>
    <xf numFmtId="45" fontId="0" fillId="0" borderId="7" xfId="0" applyNumberFormat="1" applyBorder="1"/>
    <xf numFmtId="0" fontId="0" fillId="0" borderId="0" xfId="0" applyFill="1" applyBorder="1"/>
    <xf numFmtId="0" fontId="0" fillId="0" borderId="7" xfId="0" applyFill="1" applyBorder="1"/>
    <xf numFmtId="0" fontId="1" fillId="0" borderId="25" xfId="0" applyFont="1" applyBorder="1"/>
    <xf numFmtId="0" fontId="1" fillId="0" borderId="27" xfId="0" applyFont="1" applyBorder="1"/>
    <xf numFmtId="0" fontId="1" fillId="0" borderId="35" xfId="0" applyFont="1" applyBorder="1"/>
    <xf numFmtId="0" fontId="0" fillId="0" borderId="23" xfId="0" applyFont="1" applyBorder="1"/>
    <xf numFmtId="0" fontId="0" fillId="0" borderId="1" xfId="0" applyBorder="1"/>
    <xf numFmtId="0" fontId="0" fillId="0" borderId="0" xfId="0" applyProtection="1">
      <protection hidden="1"/>
    </xf>
    <xf numFmtId="0" fontId="10" fillId="0" borderId="0" xfId="0" applyFont="1" applyAlignment="1" applyProtection="1">
      <alignment horizontal="center"/>
      <protection hidden="1"/>
    </xf>
    <xf numFmtId="0" fontId="0" fillId="0" borderId="0" xfId="0" applyAlignment="1" applyProtection="1">
      <alignment horizontal="justify"/>
      <protection hidden="1"/>
    </xf>
    <xf numFmtId="0" fontId="8" fillId="0" borderId="18" xfId="0" applyFont="1" applyBorder="1" applyProtection="1">
      <protection hidden="1"/>
    </xf>
    <xf numFmtId="0" fontId="8" fillId="0" borderId="19" xfId="0" applyFont="1" applyBorder="1" applyProtection="1">
      <protection hidden="1"/>
    </xf>
    <xf numFmtId="0" fontId="8" fillId="0" borderId="20" xfId="0" applyFont="1" applyBorder="1" applyProtection="1">
      <protection hidden="1"/>
    </xf>
    <xf numFmtId="0" fontId="8" fillId="0" borderId="29" xfId="0" applyFont="1" applyBorder="1" applyAlignment="1" applyProtection="1">
      <alignment horizontal="right"/>
      <protection hidden="1"/>
    </xf>
    <xf numFmtId="0" fontId="8" fillId="0" borderId="30" xfId="0" applyFont="1" applyBorder="1" applyAlignment="1" applyProtection="1">
      <alignment horizontal="right"/>
      <protection hidden="1"/>
    </xf>
    <xf numFmtId="0" fontId="8" fillId="0" borderId="31" xfId="0" applyFont="1" applyBorder="1" applyAlignment="1" applyProtection="1">
      <alignment horizontal="right"/>
      <protection hidden="1"/>
    </xf>
    <xf numFmtId="0" fontId="8" fillId="0" borderId="18" xfId="0" applyFont="1" applyBorder="1" applyAlignment="1" applyProtection="1">
      <alignment vertical="top"/>
      <protection hidden="1"/>
    </xf>
    <xf numFmtId="0" fontId="5" fillId="0" borderId="20" xfId="0" applyFont="1" applyBorder="1" applyAlignment="1" applyProtection="1">
      <alignment vertical="top"/>
      <protection hidden="1"/>
    </xf>
    <xf numFmtId="0" fontId="8" fillId="0" borderId="0" xfId="0" applyFont="1" applyProtection="1">
      <protection hidden="1"/>
    </xf>
    <xf numFmtId="0" fontId="8" fillId="0" borderId="24" xfId="0" applyFont="1" applyBorder="1" applyAlignment="1" applyProtection="1">
      <alignment shrinkToFit="1"/>
      <protection locked="0"/>
    </xf>
    <xf numFmtId="0" fontId="8" fillId="0" borderId="26" xfId="0" applyFont="1" applyBorder="1" applyAlignment="1" applyProtection="1">
      <alignment shrinkToFit="1"/>
      <protection locked="0"/>
    </xf>
    <xf numFmtId="0" fontId="8" fillId="0" borderId="28" xfId="0" applyFont="1" applyBorder="1" applyAlignment="1" applyProtection="1">
      <alignment shrinkToFit="1"/>
      <protection locked="0"/>
    </xf>
    <xf numFmtId="0" fontId="0" fillId="0" borderId="0" xfId="0" applyFont="1"/>
    <xf numFmtId="20" fontId="0" fillId="0" borderId="0" xfId="0" applyNumberFormat="1"/>
    <xf numFmtId="45" fontId="0" fillId="0" borderId="0" xfId="0" applyNumberFormat="1"/>
    <xf numFmtId="0" fontId="0" fillId="0" borderId="0" xfId="0" quotePrefix="1" applyProtection="1">
      <protection hidden="1"/>
    </xf>
    <xf numFmtId="0" fontId="5" fillId="0" borderId="0" xfId="0" applyFont="1" applyProtection="1">
      <protection hidden="1"/>
    </xf>
    <xf numFmtId="165" fontId="0" fillId="0" borderId="0" xfId="0" applyNumberFormat="1" applyProtection="1">
      <protection hidden="1"/>
    </xf>
    <xf numFmtId="0" fontId="2" fillId="0" borderId="0" xfId="0" applyFont="1" applyAlignment="1" applyProtection="1">
      <protection hidden="1"/>
    </xf>
    <xf numFmtId="0" fontId="8" fillId="0" borderId="36" xfId="0" applyFont="1" applyBorder="1" applyAlignment="1" applyProtection="1">
      <alignment shrinkToFit="1"/>
      <protection hidden="1"/>
    </xf>
    <xf numFmtId="0" fontId="8" fillId="0" borderId="33" xfId="0" applyFont="1" applyBorder="1" applyAlignment="1" applyProtection="1">
      <alignment shrinkToFit="1"/>
      <protection hidden="1"/>
    </xf>
    <xf numFmtId="0" fontId="8" fillId="0" borderId="38" xfId="0" applyFont="1" applyBorder="1" applyAlignment="1" applyProtection="1">
      <alignment wrapText="1"/>
      <protection hidden="1"/>
    </xf>
    <xf numFmtId="45" fontId="0" fillId="0" borderId="27" xfId="0" applyNumberFormat="1" applyBorder="1"/>
    <xf numFmtId="0" fontId="2" fillId="0" borderId="0" xfId="0" applyFont="1" applyAlignment="1" applyProtection="1">
      <alignment horizontal="center"/>
      <protection hidden="1"/>
    </xf>
    <xf numFmtId="0" fontId="0" fillId="0" borderId="0" xfId="0" applyAlignment="1" applyProtection="1">
      <alignment horizontal="justify" vertical="top" wrapText="1"/>
      <protection hidden="1"/>
    </xf>
    <xf numFmtId="0" fontId="5" fillId="0" borderId="37" xfId="0" applyFont="1" applyBorder="1" applyAlignment="1" applyProtection="1">
      <alignment horizontal="left" vertical="top"/>
      <protection hidden="1"/>
    </xf>
    <xf numFmtId="0" fontId="12" fillId="2" borderId="23" xfId="0" applyFont="1" applyFill="1" applyBorder="1" applyAlignment="1" applyProtection="1">
      <alignment horizontal="right"/>
      <protection hidden="1"/>
    </xf>
    <xf numFmtId="0" fontId="13" fillId="2" borderId="5" xfId="0" applyFont="1" applyFill="1" applyBorder="1" applyAlignment="1" applyProtection="1">
      <alignment horizontal="center" shrinkToFit="1"/>
      <protection hidden="1"/>
    </xf>
    <xf numFmtId="0" fontId="12" fillId="2" borderId="25" xfId="0" applyFont="1" applyFill="1" applyBorder="1" applyAlignment="1" applyProtection="1">
      <alignment horizontal="right"/>
      <protection hidden="1"/>
    </xf>
    <xf numFmtId="0" fontId="13" fillId="2" borderId="6" xfId="0" applyFont="1" applyFill="1" applyBorder="1" applyAlignment="1" applyProtection="1">
      <alignment horizontal="center" shrinkToFit="1"/>
      <protection hidden="1"/>
    </xf>
    <xf numFmtId="0" fontId="12" fillId="2" borderId="27" xfId="0" applyFont="1" applyFill="1" applyBorder="1" applyAlignment="1" applyProtection="1">
      <alignment horizontal="right"/>
      <protection hidden="1"/>
    </xf>
    <xf numFmtId="0" fontId="13" fillId="2" borderId="7" xfId="0" applyFont="1" applyFill="1" applyBorder="1" applyAlignment="1" applyProtection="1">
      <alignment horizontal="center" shrinkToFit="1"/>
      <protection hidden="1"/>
    </xf>
    <xf numFmtId="0" fontId="14" fillId="0" borderId="34" xfId="0" applyFont="1" applyFill="1" applyBorder="1" applyAlignment="1" applyProtection="1">
      <alignment shrinkToFit="1"/>
      <protection locked="0"/>
    </xf>
    <xf numFmtId="14" fontId="14" fillId="0" borderId="34" xfId="0" applyNumberFormat="1" applyFont="1" applyFill="1" applyBorder="1" applyAlignment="1" applyProtection="1">
      <alignment horizontal="left" shrinkToFit="1"/>
      <protection locked="0"/>
    </xf>
    <xf numFmtId="0" fontId="14" fillId="0" borderId="0" xfId="0" applyFont="1" applyFill="1" applyBorder="1" applyAlignment="1" applyProtection="1">
      <alignment shrinkToFit="1"/>
      <protection locked="0"/>
    </xf>
    <xf numFmtId="14" fontId="14" fillId="0" borderId="0" xfId="0" applyNumberFormat="1" applyFont="1" applyFill="1" applyBorder="1" applyAlignment="1" applyProtection="1">
      <alignment horizontal="left" shrinkToFit="1"/>
      <protection locked="0"/>
    </xf>
    <xf numFmtId="0" fontId="14" fillId="0" borderId="35" xfId="0" applyFont="1" applyFill="1" applyBorder="1" applyAlignment="1" applyProtection="1">
      <alignment shrinkToFit="1"/>
      <protection locked="0"/>
    </xf>
    <xf numFmtId="14" fontId="14" fillId="0" borderId="35" xfId="0" applyNumberFormat="1" applyFont="1" applyFill="1" applyBorder="1" applyAlignment="1" applyProtection="1">
      <alignment horizontal="left" shrinkToFit="1"/>
      <protection locked="0"/>
    </xf>
    <xf numFmtId="0" fontId="1" fillId="0" borderId="0" xfId="0" applyFont="1" applyProtection="1">
      <protection hidden="1"/>
    </xf>
    <xf numFmtId="0" fontId="15" fillId="0" borderId="0" xfId="0" applyFont="1" applyProtection="1">
      <protection hidden="1"/>
    </xf>
    <xf numFmtId="0" fontId="5" fillId="0" borderId="25" xfId="0" applyFont="1" applyBorder="1" applyProtection="1">
      <protection hidden="1"/>
    </xf>
    <xf numFmtId="164" fontId="8" fillId="0" borderId="6" xfId="0" applyNumberFormat="1" applyFont="1" applyBorder="1" applyAlignment="1" applyProtection="1">
      <alignment horizontal="center" shrinkToFit="1"/>
      <protection hidden="1"/>
    </xf>
    <xf numFmtId="0" fontId="5" fillId="0" borderId="27" xfId="0" applyFont="1" applyBorder="1" applyProtection="1">
      <protection hidden="1"/>
    </xf>
    <xf numFmtId="164" fontId="8" fillId="0" borderId="7" xfId="0" applyNumberFormat="1" applyFont="1" applyBorder="1" applyAlignment="1" applyProtection="1">
      <alignment horizontal="center" shrinkToFit="1"/>
      <protection hidden="1"/>
    </xf>
    <xf numFmtId="0" fontId="5" fillId="0" borderId="46" xfId="0" applyFont="1" applyBorder="1" applyAlignment="1" applyProtection="1">
      <alignment horizontal="left"/>
      <protection hidden="1"/>
    </xf>
    <xf numFmtId="0" fontId="5" fillId="0" borderId="49" xfId="0" applyFont="1" applyBorder="1" applyAlignment="1" applyProtection="1">
      <alignment horizontal="left"/>
      <protection hidden="1"/>
    </xf>
    <xf numFmtId="0" fontId="5" fillId="0" borderId="49" xfId="0" applyFont="1" applyBorder="1" applyProtection="1">
      <protection hidden="1"/>
    </xf>
    <xf numFmtId="0" fontId="5" fillId="0" borderId="50" xfId="0" applyFont="1" applyBorder="1" applyProtection="1">
      <protection hidden="1"/>
    </xf>
    <xf numFmtId="0" fontId="5" fillId="0" borderId="23" xfId="0" applyFont="1" applyBorder="1" applyProtection="1">
      <protection hidden="1"/>
    </xf>
    <xf numFmtId="164" fontId="8" fillId="0" borderId="5" xfId="0" applyNumberFormat="1" applyFont="1" applyBorder="1" applyAlignment="1" applyProtection="1">
      <alignment horizontal="center" shrinkToFit="1"/>
      <protection hidden="1"/>
    </xf>
    <xf numFmtId="0" fontId="13" fillId="0" borderId="34" xfId="0" applyFont="1" applyBorder="1" applyAlignment="1" applyProtection="1">
      <alignment horizontal="center" shrinkToFit="1"/>
      <protection hidden="1"/>
    </xf>
    <xf numFmtId="45" fontId="13" fillId="0" borderId="34" xfId="0" applyNumberFormat="1" applyFont="1" applyBorder="1" applyAlignment="1" applyProtection="1">
      <alignment horizontal="center" shrinkToFit="1"/>
      <protection hidden="1"/>
    </xf>
    <xf numFmtId="0" fontId="13" fillId="0" borderId="0" xfId="0" applyFont="1" applyBorder="1" applyAlignment="1" applyProtection="1">
      <alignment horizontal="center" shrinkToFit="1"/>
      <protection hidden="1"/>
    </xf>
    <xf numFmtId="45" fontId="13" fillId="0" borderId="0" xfId="0" applyNumberFormat="1" applyFont="1" applyBorder="1" applyAlignment="1" applyProtection="1">
      <alignment horizontal="center" shrinkToFit="1"/>
      <protection hidden="1"/>
    </xf>
    <xf numFmtId="0" fontId="13" fillId="0" borderId="35" xfId="0" applyFont="1" applyBorder="1" applyAlignment="1" applyProtection="1">
      <alignment horizontal="center" shrinkToFit="1"/>
      <protection hidden="1"/>
    </xf>
    <xf numFmtId="45" fontId="13" fillId="0" borderId="35" xfId="0" applyNumberFormat="1" applyFont="1" applyBorder="1" applyAlignment="1" applyProtection="1">
      <alignment horizontal="center" shrinkToFit="1"/>
      <protection hidden="1"/>
    </xf>
    <xf numFmtId="14" fontId="0" fillId="0" borderId="0" xfId="0" applyNumberFormat="1" applyProtection="1">
      <protection hidden="1"/>
    </xf>
    <xf numFmtId="0" fontId="0" fillId="0" borderId="23" xfId="0" applyFill="1" applyBorder="1"/>
    <xf numFmtId="0" fontId="1" fillId="0" borderId="27" xfId="0" applyFont="1" applyFill="1" applyBorder="1"/>
    <xf numFmtId="0" fontId="17" fillId="0" borderId="0" xfId="0" applyFont="1" applyBorder="1"/>
    <xf numFmtId="0" fontId="14" fillId="0" borderId="0" xfId="0" applyFont="1" applyBorder="1" applyAlignment="1" applyProtection="1">
      <alignment horizontal="center" shrinkToFit="1"/>
      <protection hidden="1"/>
    </xf>
    <xf numFmtId="0" fontId="17" fillId="0" borderId="0" xfId="0" applyFont="1" applyBorder="1" applyAlignment="1">
      <alignment horizontal="center"/>
    </xf>
    <xf numFmtId="45" fontId="14" fillId="0" borderId="0" xfId="0" applyNumberFormat="1" applyFont="1" applyBorder="1" applyAlignment="1" applyProtection="1">
      <alignment horizontal="center" shrinkToFit="1"/>
      <protection hidden="1"/>
    </xf>
    <xf numFmtId="0" fontId="20" fillId="0" borderId="0" xfId="0" applyFont="1" applyBorder="1" applyAlignment="1">
      <alignment horizontal="left"/>
    </xf>
    <xf numFmtId="0" fontId="12" fillId="0" borderId="0" xfId="0" applyFont="1" applyProtection="1">
      <protection hidden="1"/>
    </xf>
    <xf numFmtId="21" fontId="12" fillId="0" borderId="0" xfId="0" applyNumberFormat="1" applyFont="1" applyBorder="1" applyProtection="1">
      <protection hidden="1"/>
    </xf>
    <xf numFmtId="0" fontId="12" fillId="0" borderId="0" xfId="0" applyFont="1" applyBorder="1" applyProtection="1">
      <protection hidden="1"/>
    </xf>
    <xf numFmtId="0" fontId="16" fillId="0" borderId="0" xfId="0" applyFont="1" applyProtection="1">
      <protection hidden="1"/>
    </xf>
    <xf numFmtId="0" fontId="12" fillId="0" borderId="0" xfId="0" quotePrefix="1" applyFont="1" applyProtection="1">
      <protection hidden="1"/>
    </xf>
    <xf numFmtId="0" fontId="0" fillId="0" borderId="0" xfId="0" applyAlignment="1">
      <alignment horizontal="left" vertical="top"/>
    </xf>
    <xf numFmtId="0" fontId="19" fillId="0" borderId="0" xfId="0" applyFont="1" applyBorder="1" applyAlignment="1">
      <alignment horizontal="left"/>
    </xf>
    <xf numFmtId="0" fontId="0" fillId="0" borderId="0" xfId="0" applyAlignment="1" applyProtection="1">
      <alignment horizontal="center"/>
      <protection hidden="1"/>
    </xf>
    <xf numFmtId="0" fontId="8" fillId="0" borderId="2" xfId="0" applyFont="1" applyBorder="1" applyAlignment="1" applyProtection="1">
      <alignment horizontal="left" vertical="top"/>
      <protection hidden="1"/>
    </xf>
    <xf numFmtId="0" fontId="8" fillId="0" borderId="3" xfId="0" applyFont="1" applyBorder="1" applyAlignment="1" applyProtection="1">
      <alignment horizontal="left" vertical="top"/>
      <protection hidden="1"/>
    </xf>
    <xf numFmtId="0" fontId="8" fillId="0" borderId="4" xfId="0" applyFont="1" applyBorder="1" applyAlignment="1" applyProtection="1">
      <alignment horizontal="left" vertical="top"/>
      <protection hidden="1"/>
    </xf>
    <xf numFmtId="0" fontId="0" fillId="0" borderId="0" xfId="0" applyAlignment="1" applyProtection="1">
      <alignment horizontal="center" vertical="center"/>
      <protection hidden="1"/>
    </xf>
    <xf numFmtId="0" fontId="6" fillId="0" borderId="0" xfId="0" applyFont="1" applyAlignment="1" applyProtection="1">
      <alignment horizontal="center" vertical="center" wrapText="1"/>
      <protection hidden="1"/>
    </xf>
    <xf numFmtId="0" fontId="6" fillId="0" borderId="0" xfId="0" applyNumberFormat="1" applyFont="1" applyAlignment="1" applyProtection="1">
      <alignment horizontal="left" shrinkToFit="1"/>
      <protection hidden="1"/>
    </xf>
    <xf numFmtId="14" fontId="6" fillId="0" borderId="0" xfId="0" applyNumberFormat="1" applyFont="1" applyAlignment="1" applyProtection="1">
      <alignment horizontal="left"/>
      <protection hidden="1"/>
    </xf>
    <xf numFmtId="0" fontId="18" fillId="0" borderId="0" xfId="0" applyFont="1" applyAlignment="1" applyProtection="1">
      <alignment horizontal="center" vertical="center" wrapText="1"/>
      <protection hidden="1"/>
    </xf>
    <xf numFmtId="0" fontId="2" fillId="0" borderId="0" xfId="0" applyFont="1" applyAlignment="1" applyProtection="1">
      <alignment horizontal="center"/>
      <protection hidden="1"/>
    </xf>
    <xf numFmtId="0" fontId="0" fillId="0" borderId="0" xfId="0" applyAlignment="1" applyProtection="1">
      <alignment horizontal="justify" vertical="top" wrapText="1"/>
      <protection hidden="1"/>
    </xf>
    <xf numFmtId="0" fontId="4" fillId="0" borderId="32" xfId="0" applyFont="1" applyBorder="1" applyAlignment="1" applyProtection="1">
      <alignment horizontal="center" vertical="center" shrinkToFit="1"/>
      <protection locked="0"/>
    </xf>
    <xf numFmtId="0" fontId="4" fillId="0" borderId="24" xfId="0" applyFont="1" applyBorder="1" applyAlignment="1" applyProtection="1">
      <alignment horizontal="center" vertical="center" shrinkToFit="1"/>
      <protection locked="0"/>
    </xf>
    <xf numFmtId="0" fontId="4" fillId="0" borderId="33" xfId="0" applyFont="1" applyBorder="1" applyAlignment="1" applyProtection="1">
      <alignment horizontal="center" vertical="center" shrinkToFit="1"/>
      <protection locked="0"/>
    </xf>
    <xf numFmtId="0" fontId="4" fillId="0" borderId="28" xfId="0" applyFont="1" applyBorder="1" applyAlignment="1" applyProtection="1">
      <alignment horizontal="center" vertical="center" shrinkToFit="1"/>
      <protection locked="0"/>
    </xf>
    <xf numFmtId="0" fontId="7" fillId="0" borderId="0" xfId="0" applyFont="1" applyAlignment="1" applyProtection="1">
      <alignment horizontal="left"/>
      <protection hidden="1"/>
    </xf>
    <xf numFmtId="0" fontId="5" fillId="0" borderId="21" xfId="0" applyFont="1" applyBorder="1" applyAlignment="1" applyProtection="1">
      <alignment horizontal="left" shrinkToFit="1"/>
      <protection locked="0"/>
    </xf>
    <xf numFmtId="0" fontId="5" fillId="0" borderId="11" xfId="0" applyFont="1" applyBorder="1" applyAlignment="1" applyProtection="1">
      <alignment horizontal="left" shrinkToFit="1"/>
      <protection locked="0"/>
    </xf>
    <xf numFmtId="0" fontId="8" fillId="0" borderId="22" xfId="0" applyFont="1" applyBorder="1" applyAlignment="1" applyProtection="1">
      <alignment horizontal="left" shrinkToFit="1"/>
      <protection locked="0"/>
    </xf>
    <xf numFmtId="0" fontId="8" fillId="0" borderId="16" xfId="0" applyFont="1" applyBorder="1" applyAlignment="1" applyProtection="1">
      <alignment horizontal="left" shrinkToFit="1"/>
      <protection locked="0"/>
    </xf>
    <xf numFmtId="0" fontId="8" fillId="0" borderId="17" xfId="0" applyFont="1" applyBorder="1" applyAlignment="1" applyProtection="1">
      <alignment horizontal="left" shrinkToFit="1"/>
      <protection locked="0"/>
    </xf>
    <xf numFmtId="0" fontId="8" fillId="0" borderId="13" xfId="0" applyFont="1" applyBorder="1" applyAlignment="1" applyProtection="1">
      <alignment horizontal="left" shrinkToFit="1"/>
      <protection locked="0"/>
    </xf>
    <xf numFmtId="166" fontId="8" fillId="0" borderId="17" xfId="0" applyNumberFormat="1" applyFont="1" applyBorder="1" applyAlignment="1" applyProtection="1">
      <alignment horizontal="left" shrinkToFit="1"/>
      <protection locked="0"/>
    </xf>
    <xf numFmtId="166" fontId="8" fillId="0" borderId="13" xfId="0" applyNumberFormat="1" applyFont="1" applyBorder="1" applyAlignment="1" applyProtection="1">
      <alignment horizontal="left" shrinkToFit="1"/>
      <protection locked="0"/>
    </xf>
    <xf numFmtId="0" fontId="8" fillId="0" borderId="9" xfId="0" applyFont="1" applyBorder="1" applyAlignment="1" applyProtection="1">
      <alignment horizontal="left"/>
      <protection hidden="1"/>
    </xf>
    <xf numFmtId="0" fontId="8" fillId="0" borderId="10" xfId="0" applyFont="1" applyBorder="1" applyAlignment="1" applyProtection="1">
      <alignment horizontal="left"/>
      <protection hidden="1"/>
    </xf>
    <xf numFmtId="0" fontId="8" fillId="0" borderId="43" xfId="0" applyFont="1" applyBorder="1" applyAlignment="1" applyProtection="1">
      <alignment horizontal="left"/>
      <protection hidden="1"/>
    </xf>
    <xf numFmtId="0" fontId="2" fillId="0" borderId="0" xfId="0" applyFont="1" applyAlignment="1" applyProtection="1">
      <alignment horizontal="center" shrinkToFit="1"/>
      <protection hidden="1"/>
    </xf>
    <xf numFmtId="0" fontId="8" fillId="0" borderId="14" xfId="0" applyFont="1" applyBorder="1" applyAlignment="1" applyProtection="1">
      <alignment horizontal="left"/>
      <protection hidden="1"/>
    </xf>
    <xf numFmtId="0" fontId="8" fillId="0" borderId="15" xfId="0" applyFont="1" applyBorder="1" applyAlignment="1" applyProtection="1">
      <alignment horizontal="left"/>
      <protection hidden="1"/>
    </xf>
    <xf numFmtId="0" fontId="8" fillId="0" borderId="45" xfId="0" applyFont="1" applyBorder="1" applyAlignment="1" applyProtection="1">
      <alignment horizontal="left"/>
      <protection hidden="1"/>
    </xf>
    <xf numFmtId="0" fontId="8" fillId="0" borderId="12" xfId="0" applyFont="1" applyBorder="1" applyAlignment="1" applyProtection="1">
      <alignment horizontal="left"/>
      <protection hidden="1"/>
    </xf>
    <xf numFmtId="0" fontId="8" fillId="0" borderId="8" xfId="0" applyFont="1" applyBorder="1" applyAlignment="1" applyProtection="1">
      <alignment horizontal="left"/>
      <protection hidden="1"/>
    </xf>
    <xf numFmtId="0" fontId="8" fillId="0" borderId="44" xfId="0" applyFont="1" applyBorder="1" applyAlignment="1" applyProtection="1">
      <alignment horizontal="left"/>
      <protection hidden="1"/>
    </xf>
    <xf numFmtId="0" fontId="8" fillId="0" borderId="9" xfId="0" applyFont="1" applyBorder="1" applyAlignment="1" applyProtection="1">
      <alignment horizontal="center"/>
      <protection hidden="1"/>
    </xf>
    <xf numFmtId="0" fontId="8" fillId="0" borderId="11" xfId="0" applyFont="1" applyBorder="1" applyAlignment="1" applyProtection="1">
      <alignment horizontal="center"/>
      <protection hidden="1"/>
    </xf>
    <xf numFmtId="0" fontId="5" fillId="0" borderId="14" xfId="0" applyFont="1" applyBorder="1" applyAlignment="1" applyProtection="1">
      <alignment horizontal="center"/>
      <protection locked="0" hidden="1"/>
    </xf>
    <xf numFmtId="0" fontId="5" fillId="0" borderId="16" xfId="0" applyFont="1" applyBorder="1" applyAlignment="1" applyProtection="1">
      <alignment horizontal="center"/>
      <protection locked="0" hidden="1"/>
    </xf>
    <xf numFmtId="164" fontId="5" fillId="0" borderId="36" xfId="0" applyNumberFormat="1" applyFont="1" applyBorder="1" applyAlignment="1" applyProtection="1">
      <alignment horizontal="center"/>
      <protection hidden="1"/>
    </xf>
    <xf numFmtId="164" fontId="5" fillId="0" borderId="26" xfId="0" applyNumberFormat="1" applyFont="1" applyBorder="1" applyAlignment="1" applyProtection="1">
      <alignment horizontal="center"/>
      <protection hidden="1"/>
    </xf>
    <xf numFmtId="0" fontId="8" fillId="0" borderId="12" xfId="0" applyFont="1" applyBorder="1" applyAlignment="1" applyProtection="1">
      <alignment horizontal="center"/>
      <protection hidden="1"/>
    </xf>
    <xf numFmtId="0" fontId="8" fillId="0" borderId="13" xfId="0" applyFont="1" applyBorder="1" applyAlignment="1" applyProtection="1">
      <alignment horizontal="center"/>
      <protection hidden="1"/>
    </xf>
    <xf numFmtId="0" fontId="14" fillId="0" borderId="34" xfId="0" applyFont="1" applyFill="1" applyBorder="1" applyAlignment="1" applyProtection="1">
      <alignment horizontal="left" shrinkToFit="1"/>
      <protection locked="0"/>
    </xf>
    <xf numFmtId="0" fontId="14" fillId="0" borderId="35" xfId="0" applyFont="1" applyFill="1" applyBorder="1" applyAlignment="1" applyProtection="1">
      <alignment horizontal="left" shrinkToFit="1"/>
      <protection locked="0"/>
    </xf>
    <xf numFmtId="0" fontId="14" fillId="0" borderId="0" xfId="0" applyFont="1" applyFill="1" applyBorder="1" applyAlignment="1" applyProtection="1">
      <alignment horizontal="left" shrinkToFit="1"/>
      <protection locked="0"/>
    </xf>
    <xf numFmtId="0" fontId="8" fillId="0" borderId="13" xfId="0" applyFont="1" applyBorder="1" applyAlignment="1" applyProtection="1">
      <alignment horizontal="left"/>
      <protection hidden="1"/>
    </xf>
    <xf numFmtId="0" fontId="8" fillId="0" borderId="11" xfId="0" applyFont="1" applyBorder="1" applyAlignment="1" applyProtection="1">
      <alignment horizontal="left"/>
      <protection hidden="1"/>
    </xf>
    <xf numFmtId="0" fontId="8" fillId="0" borderId="16" xfId="0" applyFont="1" applyBorder="1" applyAlignment="1" applyProtection="1">
      <alignment horizontal="left"/>
      <protection hidden="1"/>
    </xf>
    <xf numFmtId="0" fontId="5" fillId="0" borderId="21" xfId="0" applyFont="1" applyBorder="1" applyAlignment="1" applyProtection="1">
      <alignment horizontal="center" shrinkToFit="1"/>
      <protection locked="0"/>
    </xf>
    <xf numFmtId="0" fontId="5" fillId="0" borderId="11" xfId="0" applyFont="1" applyBorder="1" applyAlignment="1" applyProtection="1">
      <alignment horizontal="center" shrinkToFit="1"/>
      <protection locked="0"/>
    </xf>
    <xf numFmtId="0" fontId="5" fillId="0" borderId="17" xfId="0" applyFont="1" applyBorder="1" applyAlignment="1" applyProtection="1">
      <alignment horizontal="center" shrinkToFit="1"/>
      <protection locked="0"/>
    </xf>
    <xf numFmtId="0" fontId="5" fillId="0" borderId="13" xfId="0" applyFont="1" applyBorder="1" applyAlignment="1" applyProtection="1">
      <alignment horizontal="center" shrinkToFit="1"/>
      <protection locked="0"/>
    </xf>
    <xf numFmtId="0" fontId="5" fillId="0" borderId="22" xfId="0" applyFont="1" applyBorder="1" applyAlignment="1" applyProtection="1">
      <alignment horizontal="center" shrinkToFit="1"/>
      <protection locked="0"/>
    </xf>
    <xf numFmtId="0" fontId="5" fillId="0" borderId="16" xfId="0" applyFont="1" applyBorder="1" applyAlignment="1" applyProtection="1">
      <alignment horizontal="center" shrinkToFit="1"/>
      <protection locked="0"/>
    </xf>
    <xf numFmtId="0" fontId="8" fillId="0" borderId="21" xfId="0" applyFont="1" applyBorder="1" applyAlignment="1" applyProtection="1">
      <alignment horizontal="left" shrinkToFit="1"/>
      <protection locked="0"/>
    </xf>
    <xf numFmtId="0" fontId="8" fillId="0" borderId="11" xfId="0" applyFont="1" applyBorder="1" applyAlignment="1" applyProtection="1">
      <alignment horizontal="left" shrinkToFit="1"/>
      <protection locked="0"/>
    </xf>
    <xf numFmtId="20" fontId="8" fillId="0" borderId="17" xfId="0" applyNumberFormat="1" applyFont="1" applyBorder="1" applyAlignment="1" applyProtection="1">
      <alignment horizontal="left" shrinkToFit="1"/>
      <protection locked="0"/>
    </xf>
    <xf numFmtId="20" fontId="8" fillId="0" borderId="13" xfId="0" applyNumberFormat="1" applyFont="1" applyBorder="1" applyAlignment="1" applyProtection="1">
      <alignment horizontal="left" shrinkToFit="1"/>
      <protection locked="0"/>
    </xf>
    <xf numFmtId="0" fontId="0" fillId="0" borderId="25" xfId="0" applyBorder="1" applyAlignment="1" applyProtection="1">
      <alignment horizontal="left"/>
      <protection hidden="1"/>
    </xf>
    <xf numFmtId="0" fontId="0" fillId="0" borderId="0" xfId="0" applyAlignment="1" applyProtection="1">
      <alignment horizontal="left"/>
      <protection hidden="1"/>
    </xf>
    <xf numFmtId="0" fontId="8" fillId="0" borderId="12" xfId="0" applyFont="1" applyBorder="1" applyAlignment="1" applyProtection="1">
      <alignment horizontal="left" vertical="top"/>
      <protection hidden="1"/>
    </xf>
    <xf numFmtId="0" fontId="8" fillId="0" borderId="13" xfId="0" applyFont="1" applyBorder="1" applyAlignment="1" applyProtection="1">
      <alignment horizontal="left" vertical="top"/>
      <protection hidden="1"/>
    </xf>
    <xf numFmtId="0" fontId="8" fillId="0" borderId="14" xfId="0" applyFont="1" applyBorder="1" applyAlignment="1" applyProtection="1">
      <alignment horizontal="left" vertical="top"/>
      <protection hidden="1"/>
    </xf>
    <xf numFmtId="0" fontId="8" fillId="0" borderId="16" xfId="0" applyFont="1" applyBorder="1" applyAlignment="1" applyProtection="1">
      <alignment horizontal="left" vertical="top"/>
      <protection hidden="1"/>
    </xf>
    <xf numFmtId="0" fontId="0" fillId="0" borderId="39" xfId="0" applyBorder="1" applyAlignment="1" applyProtection="1">
      <alignment horizontal="center"/>
      <protection hidden="1"/>
    </xf>
    <xf numFmtId="0" fontId="0" fillId="0" borderId="40" xfId="0" applyBorder="1" applyAlignment="1" applyProtection="1">
      <alignment horizontal="center"/>
      <protection hidden="1"/>
    </xf>
    <xf numFmtId="0" fontId="0" fillId="0" borderId="41" xfId="0" applyBorder="1" applyAlignment="1" applyProtection="1">
      <alignment horizontal="center"/>
      <protection hidden="1"/>
    </xf>
    <xf numFmtId="0" fontId="5" fillId="0" borderId="47" xfId="0" applyFont="1" applyBorder="1" applyAlignment="1" applyProtection="1">
      <alignment horizontal="left" vertical="top"/>
      <protection hidden="1"/>
    </xf>
    <xf numFmtId="0" fontId="5" fillId="0" borderId="48" xfId="0" applyFont="1" applyBorder="1" applyAlignment="1" applyProtection="1">
      <alignment horizontal="left" vertical="top"/>
      <protection hidden="1"/>
    </xf>
    <xf numFmtId="0" fontId="7" fillId="0" borderId="35" xfId="0" applyFont="1" applyBorder="1" applyAlignment="1" applyProtection="1">
      <alignment horizontal="left"/>
      <protection hidden="1"/>
    </xf>
    <xf numFmtId="0" fontId="8" fillId="0" borderId="36" xfId="0" applyFont="1" applyBorder="1" applyAlignment="1" applyProtection="1">
      <alignment horizontal="left" wrapText="1" shrinkToFit="1"/>
      <protection locked="0"/>
    </xf>
    <xf numFmtId="0" fontId="8" fillId="0" borderId="26" xfId="0" applyFont="1" applyBorder="1" applyAlignment="1" applyProtection="1">
      <alignment horizontal="left" wrapText="1" shrinkToFit="1"/>
      <protection locked="0"/>
    </xf>
    <xf numFmtId="0" fontId="5" fillId="0" borderId="42" xfId="0" applyFont="1" applyBorder="1" applyAlignment="1" applyProtection="1">
      <alignment horizontal="left" vertical="top"/>
      <protection hidden="1"/>
    </xf>
    <xf numFmtId="0" fontId="5" fillId="0" borderId="37" xfId="0" applyFont="1" applyBorder="1" applyAlignment="1" applyProtection="1">
      <alignment horizontal="left" vertical="top"/>
      <protection hidden="1"/>
    </xf>
    <xf numFmtId="0" fontId="0" fillId="0" borderId="25" xfId="0" applyFont="1" applyBorder="1" applyAlignment="1" applyProtection="1">
      <alignment horizontal="left"/>
      <protection hidden="1"/>
    </xf>
    <xf numFmtId="0" fontId="0" fillId="0" borderId="0" xfId="0" applyFont="1" applyBorder="1" applyAlignment="1" applyProtection="1">
      <alignment horizontal="left"/>
      <protection hidden="1"/>
    </xf>
    <xf numFmtId="0" fontId="0" fillId="0" borderId="35" xfId="0" applyBorder="1" applyAlignment="1" applyProtection="1">
      <alignment horizontal="left"/>
      <protection hidden="1"/>
    </xf>
    <xf numFmtId="0" fontId="11" fillId="0" borderId="0" xfId="0" applyFont="1" applyAlignment="1" applyProtection="1">
      <alignment horizontal="center" vertical="top" wrapText="1"/>
      <protection hidden="1"/>
    </xf>
  </cellXfs>
  <cellStyles count="2">
    <cellStyle name="Měna" xfId="1" builtinId="4"/>
    <cellStyle name="Normální" xfId="0" builtinId="0"/>
  </cellStyles>
  <dxfs count="244">
    <dxf>
      <font>
        <b val="0"/>
        <i val="0"/>
        <color auto="1"/>
      </font>
      <fill>
        <patternFill patternType="none">
          <bgColor auto="1"/>
        </patternFill>
      </fill>
    </dxf>
    <dxf>
      <font>
        <b val="0"/>
        <i val="0"/>
        <color auto="1"/>
      </font>
      <fill>
        <patternFill patternType="none">
          <bgColor auto="1"/>
        </patternFill>
      </fill>
    </dxf>
    <dxf>
      <font>
        <b val="0"/>
        <i val="0"/>
        <color auto="1"/>
      </font>
      <fill>
        <patternFill patternType="none">
          <bgColor auto="1"/>
        </patternFill>
      </fill>
      <border>
        <right style="dashed">
          <color auto="1"/>
        </right>
        <vertical/>
        <horizontal/>
      </border>
    </dxf>
    <dxf>
      <border>
        <right style="dashed">
          <color auto="1"/>
        </right>
        <bottom style="dotted">
          <color auto="1"/>
        </bottom>
        <vertical/>
        <horizontal/>
      </border>
    </dxf>
    <dxf>
      <font>
        <b val="0"/>
        <i val="0"/>
        <color auto="1"/>
      </font>
      <border>
        <bottom style="dotted">
          <color auto="1"/>
        </bottom>
        <vertical/>
        <horizontal/>
      </border>
    </dxf>
    <dxf>
      <border>
        <right style="dashed">
          <color auto="1"/>
        </right>
        <bottom style="dotted">
          <color auto="1"/>
        </bottom>
        <vertical/>
        <horizontal/>
      </border>
    </dxf>
    <dxf>
      <font>
        <b val="0"/>
        <i val="0"/>
        <color auto="1"/>
      </font>
      <fill>
        <patternFill patternType="none">
          <bgColor auto="1"/>
        </patternFill>
      </fill>
      <border>
        <right style="dashed">
          <color auto="1"/>
        </right>
        <bottom style="dotted">
          <color auto="1"/>
        </bottom>
        <vertical/>
        <horizontal/>
      </border>
    </dxf>
    <dxf>
      <font>
        <b val="0"/>
        <i val="0"/>
        <color auto="1"/>
      </font>
      <fill>
        <patternFill patternType="none">
          <bgColor auto="1"/>
        </patternFill>
      </fill>
      <border>
        <right style="dashed">
          <color auto="1"/>
        </right>
        <bottom style="dotted">
          <color auto="1"/>
        </bottom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rgb="FFFF0000"/>
      </font>
    </dxf>
    <dxf>
      <font>
        <b/>
        <i val="0"/>
      </font>
    </dxf>
    <dxf>
      <fill>
        <patternFill>
          <bgColor theme="9" tint="0.59996337778862885"/>
        </patternFill>
      </fill>
    </dxf>
    <dxf>
      <font>
        <b val="0"/>
        <i val="0"/>
        <color auto="1"/>
      </font>
      <fill>
        <patternFill patternType="none">
          <bgColor auto="1"/>
        </patternFill>
      </fill>
    </dxf>
    <dxf>
      <font>
        <b val="0"/>
        <i val="0"/>
        <color auto="1"/>
      </font>
      <fill>
        <patternFill patternType="none">
          <bgColor auto="1"/>
        </patternFill>
      </fill>
    </dxf>
    <dxf>
      <font>
        <b val="0"/>
        <i val="0"/>
        <color auto="1"/>
      </font>
      <fill>
        <patternFill patternType="none">
          <bgColor auto="1"/>
        </patternFill>
      </fill>
      <border>
        <right style="dashed">
          <color auto="1"/>
        </right>
        <vertical/>
        <horizontal/>
      </border>
    </dxf>
    <dxf>
      <border>
        <right style="dashed">
          <color auto="1"/>
        </right>
        <bottom style="dotted">
          <color auto="1"/>
        </bottom>
        <vertical/>
        <horizontal/>
      </border>
    </dxf>
    <dxf>
      <font>
        <b val="0"/>
        <i val="0"/>
        <color auto="1"/>
      </font>
      <border>
        <bottom style="dotted">
          <color auto="1"/>
        </bottom>
        <vertical/>
        <horizontal/>
      </border>
    </dxf>
    <dxf>
      <border>
        <right style="dashed">
          <color auto="1"/>
        </right>
        <bottom style="dotted">
          <color auto="1"/>
        </bottom>
        <vertical/>
        <horizontal/>
      </border>
    </dxf>
    <dxf>
      <font>
        <b val="0"/>
        <i val="0"/>
        <color auto="1"/>
      </font>
      <fill>
        <patternFill patternType="none">
          <bgColor auto="1"/>
        </patternFill>
      </fill>
      <border>
        <right style="dashed">
          <color auto="1"/>
        </right>
        <bottom style="dotted">
          <color auto="1"/>
        </bottom>
        <vertical/>
        <horizontal/>
      </border>
    </dxf>
    <dxf>
      <font>
        <b val="0"/>
        <i val="0"/>
        <color auto="1"/>
      </font>
      <fill>
        <patternFill patternType="none">
          <bgColor auto="1"/>
        </patternFill>
      </fill>
      <border>
        <right style="dashed">
          <color auto="1"/>
        </right>
        <bottom style="dotted">
          <color auto="1"/>
        </bottom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rgb="FFFF0000"/>
      </font>
    </dxf>
    <dxf>
      <font>
        <b/>
        <i val="0"/>
      </font>
    </dxf>
    <dxf>
      <fill>
        <patternFill>
          <bgColor theme="9" tint="0.59996337778862885"/>
        </patternFill>
      </fill>
    </dxf>
    <dxf>
      <font>
        <b val="0"/>
        <i val="0"/>
        <color auto="1"/>
      </font>
      <fill>
        <patternFill patternType="none">
          <bgColor auto="1"/>
        </patternFill>
      </fill>
    </dxf>
    <dxf>
      <font>
        <b val="0"/>
        <i val="0"/>
        <color auto="1"/>
      </font>
      <fill>
        <patternFill patternType="none">
          <bgColor auto="1"/>
        </patternFill>
      </fill>
    </dxf>
    <dxf>
      <font>
        <b val="0"/>
        <i val="0"/>
        <color auto="1"/>
      </font>
      <fill>
        <patternFill patternType="none">
          <bgColor auto="1"/>
        </patternFill>
      </fill>
      <border>
        <right style="dashed">
          <color auto="1"/>
        </right>
        <vertical/>
        <horizontal/>
      </border>
    </dxf>
    <dxf>
      <border>
        <right style="dashed">
          <color auto="1"/>
        </right>
        <bottom style="dotted">
          <color auto="1"/>
        </bottom>
        <vertical/>
        <horizontal/>
      </border>
    </dxf>
    <dxf>
      <font>
        <b val="0"/>
        <i val="0"/>
        <color auto="1"/>
      </font>
      <border>
        <bottom style="dotted">
          <color auto="1"/>
        </bottom>
        <vertical/>
        <horizontal/>
      </border>
    </dxf>
    <dxf>
      <border>
        <right style="dashed">
          <color auto="1"/>
        </right>
        <bottom style="dotted">
          <color auto="1"/>
        </bottom>
        <vertical/>
        <horizontal/>
      </border>
    </dxf>
    <dxf>
      <font>
        <b val="0"/>
        <i val="0"/>
        <color auto="1"/>
      </font>
      <fill>
        <patternFill patternType="none">
          <bgColor auto="1"/>
        </patternFill>
      </fill>
      <border>
        <right style="dashed">
          <color auto="1"/>
        </right>
        <bottom style="dotted">
          <color auto="1"/>
        </bottom>
        <vertical/>
        <horizontal/>
      </border>
    </dxf>
    <dxf>
      <font>
        <b val="0"/>
        <i val="0"/>
        <color auto="1"/>
      </font>
      <fill>
        <patternFill patternType="none">
          <bgColor auto="1"/>
        </patternFill>
      </fill>
      <border>
        <right style="dashed">
          <color auto="1"/>
        </right>
        <bottom style="dotted">
          <color auto="1"/>
        </bottom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rgb="FFFF0000"/>
      </font>
    </dxf>
    <dxf>
      <font>
        <b/>
        <i val="0"/>
      </font>
    </dxf>
    <dxf>
      <fill>
        <patternFill>
          <bgColor theme="9" tint="0.59996337778862885"/>
        </patternFill>
      </fill>
    </dxf>
    <dxf>
      <font>
        <b val="0"/>
        <i val="0"/>
        <color auto="1"/>
      </font>
      <fill>
        <patternFill patternType="none">
          <bgColor auto="1"/>
        </patternFill>
      </fill>
    </dxf>
    <dxf>
      <font>
        <b val="0"/>
        <i val="0"/>
        <color auto="1"/>
      </font>
      <fill>
        <patternFill patternType="none">
          <bgColor auto="1"/>
        </patternFill>
      </fill>
    </dxf>
    <dxf>
      <font>
        <b val="0"/>
        <i val="0"/>
        <color auto="1"/>
      </font>
      <fill>
        <patternFill patternType="none">
          <bgColor auto="1"/>
        </patternFill>
      </fill>
      <border>
        <right style="dashed">
          <color auto="1"/>
        </right>
        <vertical/>
        <horizontal/>
      </border>
    </dxf>
    <dxf>
      <border>
        <right style="dashed">
          <color auto="1"/>
        </right>
        <bottom style="dotted">
          <color auto="1"/>
        </bottom>
        <vertical/>
        <horizontal/>
      </border>
    </dxf>
    <dxf>
      <font>
        <b val="0"/>
        <i val="0"/>
        <color auto="1"/>
      </font>
      <border>
        <bottom style="dotted">
          <color auto="1"/>
        </bottom>
        <vertical/>
        <horizontal/>
      </border>
    </dxf>
    <dxf>
      <border>
        <right style="dashed">
          <color auto="1"/>
        </right>
        <bottom style="dotted">
          <color auto="1"/>
        </bottom>
        <vertical/>
        <horizontal/>
      </border>
    </dxf>
    <dxf>
      <font>
        <b val="0"/>
        <i val="0"/>
        <color auto="1"/>
      </font>
      <fill>
        <patternFill patternType="none">
          <bgColor auto="1"/>
        </patternFill>
      </fill>
      <border>
        <right style="dashed">
          <color auto="1"/>
        </right>
        <bottom style="dotted">
          <color auto="1"/>
        </bottom>
        <vertical/>
        <horizontal/>
      </border>
    </dxf>
    <dxf>
      <font>
        <b val="0"/>
        <i val="0"/>
        <color auto="1"/>
      </font>
      <fill>
        <patternFill patternType="none">
          <bgColor auto="1"/>
        </patternFill>
      </fill>
      <border>
        <right style="dashed">
          <color auto="1"/>
        </right>
        <bottom style="dotted">
          <color auto="1"/>
        </bottom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rgb="FFFF0000"/>
      </font>
    </dxf>
    <dxf>
      <font>
        <b/>
        <i val="0"/>
      </font>
    </dxf>
    <dxf>
      <fill>
        <patternFill>
          <bgColor theme="9" tint="0.59996337778862885"/>
        </patternFill>
      </fill>
    </dxf>
    <dxf>
      <font>
        <b val="0"/>
        <i val="0"/>
        <color auto="1"/>
      </font>
      <fill>
        <patternFill patternType="none">
          <bgColor auto="1"/>
        </patternFill>
      </fill>
    </dxf>
    <dxf>
      <font>
        <b val="0"/>
        <i val="0"/>
        <color auto="1"/>
      </font>
      <fill>
        <patternFill patternType="none">
          <bgColor auto="1"/>
        </patternFill>
      </fill>
    </dxf>
    <dxf>
      <font>
        <b val="0"/>
        <i val="0"/>
        <color auto="1"/>
      </font>
      <fill>
        <patternFill patternType="none">
          <bgColor auto="1"/>
        </patternFill>
      </fill>
      <border>
        <right style="dashed">
          <color auto="1"/>
        </right>
        <vertical/>
        <horizontal/>
      </border>
    </dxf>
    <dxf>
      <border>
        <right style="dashed">
          <color auto="1"/>
        </right>
        <bottom style="dotted">
          <color auto="1"/>
        </bottom>
        <vertical/>
        <horizontal/>
      </border>
    </dxf>
    <dxf>
      <font>
        <b val="0"/>
        <i val="0"/>
        <color auto="1"/>
      </font>
      <border>
        <bottom style="dotted">
          <color auto="1"/>
        </bottom>
        <vertical/>
        <horizontal/>
      </border>
    </dxf>
    <dxf>
      <border>
        <right style="dashed">
          <color auto="1"/>
        </right>
        <bottom style="dotted">
          <color auto="1"/>
        </bottom>
        <vertical/>
        <horizontal/>
      </border>
    </dxf>
    <dxf>
      <font>
        <b val="0"/>
        <i val="0"/>
        <color auto="1"/>
      </font>
      <fill>
        <patternFill patternType="none">
          <bgColor auto="1"/>
        </patternFill>
      </fill>
      <border>
        <right style="dashed">
          <color auto="1"/>
        </right>
        <bottom style="dotted">
          <color auto="1"/>
        </bottom>
        <vertical/>
        <horizontal/>
      </border>
    </dxf>
    <dxf>
      <font>
        <b val="0"/>
        <i val="0"/>
        <color auto="1"/>
      </font>
      <fill>
        <patternFill patternType="none">
          <bgColor auto="1"/>
        </patternFill>
      </fill>
      <border>
        <right style="dashed">
          <color auto="1"/>
        </right>
        <bottom style="dotted">
          <color auto="1"/>
        </bottom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rgb="FFFF0000"/>
      </font>
    </dxf>
    <dxf>
      <font>
        <b/>
        <i val="0"/>
      </font>
    </dxf>
    <dxf>
      <fill>
        <patternFill>
          <bgColor theme="9" tint="0.59996337778862885"/>
        </patternFill>
      </fill>
    </dxf>
    <dxf>
      <font>
        <b val="0"/>
        <i val="0"/>
        <color auto="1"/>
      </font>
      <fill>
        <patternFill patternType="none">
          <bgColor auto="1"/>
        </patternFill>
      </fill>
    </dxf>
    <dxf>
      <font>
        <b val="0"/>
        <i val="0"/>
        <color auto="1"/>
      </font>
      <fill>
        <patternFill patternType="none">
          <bgColor auto="1"/>
        </patternFill>
      </fill>
    </dxf>
    <dxf>
      <font>
        <b val="0"/>
        <i val="0"/>
        <color auto="1"/>
      </font>
      <fill>
        <patternFill patternType="none">
          <bgColor auto="1"/>
        </patternFill>
      </fill>
      <border>
        <right style="dashed">
          <color auto="1"/>
        </right>
        <vertical/>
        <horizontal/>
      </border>
    </dxf>
    <dxf>
      <border>
        <right style="dashed">
          <color auto="1"/>
        </right>
        <bottom style="dotted">
          <color auto="1"/>
        </bottom>
        <vertical/>
        <horizontal/>
      </border>
    </dxf>
    <dxf>
      <font>
        <b val="0"/>
        <i val="0"/>
        <color auto="1"/>
      </font>
      <border>
        <bottom style="dotted">
          <color auto="1"/>
        </bottom>
        <vertical/>
        <horizontal/>
      </border>
    </dxf>
    <dxf>
      <border>
        <right style="dashed">
          <color auto="1"/>
        </right>
        <bottom style="dotted">
          <color auto="1"/>
        </bottom>
        <vertical/>
        <horizontal/>
      </border>
    </dxf>
    <dxf>
      <font>
        <b val="0"/>
        <i val="0"/>
        <color auto="1"/>
      </font>
      <fill>
        <patternFill patternType="none">
          <bgColor auto="1"/>
        </patternFill>
      </fill>
      <border>
        <right style="dashed">
          <color auto="1"/>
        </right>
        <bottom style="dotted">
          <color auto="1"/>
        </bottom>
        <vertical/>
        <horizontal/>
      </border>
    </dxf>
    <dxf>
      <font>
        <b val="0"/>
        <i val="0"/>
        <color auto="1"/>
      </font>
      <fill>
        <patternFill patternType="none">
          <bgColor auto="1"/>
        </patternFill>
      </fill>
      <border>
        <right style="dashed">
          <color auto="1"/>
        </right>
        <bottom style="dotted">
          <color auto="1"/>
        </bottom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rgb="FFFF0000"/>
      </font>
    </dxf>
    <dxf>
      <font>
        <b/>
        <i val="0"/>
      </font>
    </dxf>
    <dxf>
      <fill>
        <patternFill>
          <bgColor theme="9" tint="0.59996337778862885"/>
        </patternFill>
      </fill>
    </dxf>
    <dxf>
      <font>
        <b val="0"/>
        <i val="0"/>
        <color auto="1"/>
      </font>
      <fill>
        <patternFill patternType="none">
          <bgColor auto="1"/>
        </patternFill>
      </fill>
    </dxf>
    <dxf>
      <font>
        <b val="0"/>
        <i val="0"/>
        <color auto="1"/>
      </font>
      <fill>
        <patternFill patternType="none">
          <bgColor auto="1"/>
        </patternFill>
      </fill>
    </dxf>
    <dxf>
      <font>
        <b val="0"/>
        <i val="0"/>
        <color auto="1"/>
      </font>
      <fill>
        <patternFill patternType="none">
          <bgColor auto="1"/>
        </patternFill>
      </fill>
      <border>
        <right style="dashed">
          <color auto="1"/>
        </right>
        <vertical/>
        <horizontal/>
      </border>
    </dxf>
    <dxf>
      <border>
        <right style="dashed">
          <color auto="1"/>
        </right>
        <bottom style="dotted">
          <color auto="1"/>
        </bottom>
        <vertical/>
        <horizontal/>
      </border>
    </dxf>
    <dxf>
      <font>
        <b val="0"/>
        <i val="0"/>
        <color auto="1"/>
      </font>
      <border>
        <bottom style="dotted">
          <color auto="1"/>
        </bottom>
        <vertical/>
        <horizontal/>
      </border>
    </dxf>
    <dxf>
      <border>
        <right style="dashed">
          <color auto="1"/>
        </right>
        <bottom style="dotted">
          <color auto="1"/>
        </bottom>
        <vertical/>
        <horizontal/>
      </border>
    </dxf>
    <dxf>
      <font>
        <b val="0"/>
        <i val="0"/>
        <color auto="1"/>
      </font>
      <fill>
        <patternFill patternType="none">
          <bgColor auto="1"/>
        </patternFill>
      </fill>
      <border>
        <right style="dashed">
          <color auto="1"/>
        </right>
        <bottom style="dotted">
          <color auto="1"/>
        </bottom>
        <vertical/>
        <horizontal/>
      </border>
    </dxf>
    <dxf>
      <font>
        <b val="0"/>
        <i val="0"/>
        <color auto="1"/>
      </font>
      <fill>
        <patternFill patternType="none">
          <bgColor auto="1"/>
        </patternFill>
      </fill>
      <border>
        <right style="dashed">
          <color auto="1"/>
        </right>
        <bottom style="dotted">
          <color auto="1"/>
        </bottom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rgb="FFFF0000"/>
      </font>
    </dxf>
    <dxf>
      <font>
        <b/>
        <i val="0"/>
      </font>
    </dxf>
    <dxf>
      <fill>
        <patternFill>
          <bgColor theme="9" tint="0.59996337778862885"/>
        </patternFill>
      </fill>
    </dxf>
    <dxf>
      <font>
        <b val="0"/>
        <i val="0"/>
        <color auto="1"/>
      </font>
      <fill>
        <patternFill patternType="none">
          <bgColor auto="1"/>
        </patternFill>
      </fill>
    </dxf>
    <dxf>
      <font>
        <b val="0"/>
        <i val="0"/>
        <color auto="1"/>
      </font>
      <fill>
        <patternFill patternType="none">
          <bgColor auto="1"/>
        </patternFill>
      </fill>
    </dxf>
    <dxf>
      <font>
        <b val="0"/>
        <i val="0"/>
        <color auto="1"/>
      </font>
      <fill>
        <patternFill patternType="none">
          <bgColor auto="1"/>
        </patternFill>
      </fill>
      <border>
        <right style="dashed">
          <color auto="1"/>
        </right>
        <vertical/>
        <horizontal/>
      </border>
    </dxf>
    <dxf>
      <border>
        <right style="dashed">
          <color auto="1"/>
        </right>
        <bottom style="dotted">
          <color auto="1"/>
        </bottom>
        <vertical/>
        <horizontal/>
      </border>
    </dxf>
    <dxf>
      <font>
        <b val="0"/>
        <i val="0"/>
        <color auto="1"/>
      </font>
      <border>
        <bottom style="dotted">
          <color auto="1"/>
        </bottom>
        <vertical/>
        <horizontal/>
      </border>
    </dxf>
    <dxf>
      <border>
        <right style="dashed">
          <color auto="1"/>
        </right>
        <bottom style="dotted">
          <color auto="1"/>
        </bottom>
        <vertical/>
        <horizontal/>
      </border>
    </dxf>
    <dxf>
      <font>
        <b val="0"/>
        <i val="0"/>
        <color auto="1"/>
      </font>
      <fill>
        <patternFill patternType="none">
          <bgColor auto="1"/>
        </patternFill>
      </fill>
      <border>
        <right style="dashed">
          <color auto="1"/>
        </right>
        <bottom style="dotted">
          <color auto="1"/>
        </bottom>
        <vertical/>
        <horizontal/>
      </border>
    </dxf>
    <dxf>
      <font>
        <b val="0"/>
        <i val="0"/>
        <color auto="1"/>
      </font>
      <fill>
        <patternFill patternType="none">
          <bgColor auto="1"/>
        </patternFill>
      </fill>
      <border>
        <right style="dashed">
          <color auto="1"/>
        </right>
        <bottom style="dotted">
          <color auto="1"/>
        </bottom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rgb="FFFF0000"/>
      </font>
    </dxf>
    <dxf>
      <font>
        <b/>
        <i val="0"/>
      </font>
    </dxf>
    <dxf>
      <fill>
        <patternFill>
          <bgColor theme="9" tint="0.59996337778862885"/>
        </patternFill>
      </fill>
    </dxf>
    <dxf>
      <font>
        <b val="0"/>
        <i val="0"/>
        <color auto="1"/>
      </font>
      <fill>
        <patternFill patternType="none">
          <bgColor auto="1"/>
        </patternFill>
      </fill>
    </dxf>
    <dxf>
      <font>
        <b val="0"/>
        <i val="0"/>
        <color auto="1"/>
      </font>
      <fill>
        <patternFill patternType="none">
          <bgColor auto="1"/>
        </patternFill>
      </fill>
    </dxf>
    <dxf>
      <font>
        <b val="0"/>
        <i val="0"/>
        <color auto="1"/>
      </font>
      <fill>
        <patternFill patternType="none">
          <bgColor auto="1"/>
        </patternFill>
      </fill>
      <border>
        <right style="dashed">
          <color auto="1"/>
        </right>
        <vertical/>
        <horizontal/>
      </border>
    </dxf>
    <dxf>
      <border>
        <right style="dashed">
          <color auto="1"/>
        </right>
        <bottom style="dotted">
          <color auto="1"/>
        </bottom>
        <vertical/>
        <horizontal/>
      </border>
    </dxf>
    <dxf>
      <font>
        <b val="0"/>
        <i val="0"/>
        <color auto="1"/>
      </font>
      <border>
        <bottom style="dotted">
          <color auto="1"/>
        </bottom>
        <vertical/>
        <horizontal/>
      </border>
    </dxf>
    <dxf>
      <border>
        <right style="dashed">
          <color auto="1"/>
        </right>
        <bottom style="dotted">
          <color auto="1"/>
        </bottom>
        <vertical/>
        <horizontal/>
      </border>
    </dxf>
    <dxf>
      <font>
        <b val="0"/>
        <i val="0"/>
        <color auto="1"/>
      </font>
      <fill>
        <patternFill patternType="none">
          <bgColor auto="1"/>
        </patternFill>
      </fill>
      <border>
        <right style="dashed">
          <color auto="1"/>
        </right>
        <bottom style="dotted">
          <color auto="1"/>
        </bottom>
        <vertical/>
        <horizontal/>
      </border>
    </dxf>
    <dxf>
      <font>
        <b val="0"/>
        <i val="0"/>
        <color auto="1"/>
      </font>
      <fill>
        <patternFill patternType="none">
          <bgColor auto="1"/>
        </patternFill>
      </fill>
      <border>
        <right style="dashed">
          <color auto="1"/>
        </right>
        <bottom style="dotted">
          <color auto="1"/>
        </bottom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rgb="FFFF0000"/>
      </font>
    </dxf>
    <dxf>
      <font>
        <b/>
        <i val="0"/>
      </font>
    </dxf>
    <dxf>
      <fill>
        <patternFill>
          <bgColor theme="9" tint="0.59996337778862885"/>
        </patternFill>
      </fill>
    </dxf>
    <dxf>
      <font>
        <b val="0"/>
        <i val="0"/>
        <color auto="1"/>
      </font>
      <fill>
        <patternFill patternType="none">
          <bgColor auto="1"/>
        </patternFill>
      </fill>
    </dxf>
    <dxf>
      <font>
        <b val="0"/>
        <i val="0"/>
        <color auto="1"/>
      </font>
      <fill>
        <patternFill patternType="none">
          <bgColor auto="1"/>
        </patternFill>
      </fill>
    </dxf>
    <dxf>
      <font>
        <b val="0"/>
        <i val="0"/>
        <color auto="1"/>
      </font>
      <fill>
        <patternFill patternType="none">
          <bgColor auto="1"/>
        </patternFill>
      </fill>
      <border>
        <right style="dashed">
          <color auto="1"/>
        </right>
        <vertical/>
        <horizontal/>
      </border>
    </dxf>
    <dxf>
      <border>
        <right style="dashed">
          <color auto="1"/>
        </right>
        <bottom style="dotted">
          <color auto="1"/>
        </bottom>
        <vertical/>
        <horizontal/>
      </border>
    </dxf>
    <dxf>
      <font>
        <b val="0"/>
        <i val="0"/>
        <color auto="1"/>
      </font>
      <border>
        <bottom style="dotted">
          <color auto="1"/>
        </bottom>
        <vertical/>
        <horizontal/>
      </border>
    </dxf>
    <dxf>
      <border>
        <right style="dashed">
          <color auto="1"/>
        </right>
        <bottom style="dotted">
          <color auto="1"/>
        </bottom>
        <vertical/>
        <horizontal/>
      </border>
    </dxf>
    <dxf>
      <font>
        <b val="0"/>
        <i val="0"/>
        <color auto="1"/>
      </font>
      <fill>
        <patternFill patternType="none">
          <bgColor auto="1"/>
        </patternFill>
      </fill>
      <border>
        <right style="dashed">
          <color auto="1"/>
        </right>
        <bottom style="dotted">
          <color auto="1"/>
        </bottom>
        <vertical/>
        <horizontal/>
      </border>
    </dxf>
    <dxf>
      <font>
        <b val="0"/>
        <i val="0"/>
        <color auto="1"/>
      </font>
      <fill>
        <patternFill patternType="none">
          <bgColor auto="1"/>
        </patternFill>
      </fill>
      <border>
        <right style="dashed">
          <color auto="1"/>
        </right>
        <bottom style="dotted">
          <color auto="1"/>
        </bottom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rgb="FFFF0000"/>
      </font>
    </dxf>
    <dxf>
      <font>
        <b/>
        <i val="0"/>
      </font>
    </dxf>
    <dxf>
      <fill>
        <patternFill>
          <bgColor theme="9" tint="0.59996337778862885"/>
        </patternFill>
      </fill>
    </dxf>
    <dxf>
      <font>
        <b val="0"/>
        <i val="0"/>
        <color auto="1"/>
      </font>
      <fill>
        <patternFill patternType="none">
          <bgColor auto="1"/>
        </patternFill>
      </fill>
    </dxf>
    <dxf>
      <font>
        <b val="0"/>
        <i val="0"/>
        <color auto="1"/>
      </font>
      <fill>
        <patternFill patternType="none">
          <bgColor auto="1"/>
        </patternFill>
      </fill>
    </dxf>
    <dxf>
      <font>
        <b val="0"/>
        <i val="0"/>
        <color auto="1"/>
      </font>
      <fill>
        <patternFill patternType="none">
          <bgColor auto="1"/>
        </patternFill>
      </fill>
      <border>
        <right style="dashed">
          <color auto="1"/>
        </right>
        <vertical/>
        <horizontal/>
      </border>
    </dxf>
    <dxf>
      <border>
        <right style="dashed">
          <color auto="1"/>
        </right>
        <bottom style="dotted">
          <color auto="1"/>
        </bottom>
        <vertical/>
        <horizontal/>
      </border>
    </dxf>
    <dxf>
      <font>
        <b val="0"/>
        <i val="0"/>
        <color auto="1"/>
      </font>
      <border>
        <bottom style="dotted">
          <color auto="1"/>
        </bottom>
        <vertical/>
        <horizontal/>
      </border>
    </dxf>
    <dxf>
      <border>
        <right style="dashed">
          <color auto="1"/>
        </right>
        <bottom style="dotted">
          <color auto="1"/>
        </bottom>
        <vertical/>
        <horizontal/>
      </border>
    </dxf>
    <dxf>
      <font>
        <b val="0"/>
        <i val="0"/>
        <color auto="1"/>
      </font>
      <fill>
        <patternFill patternType="none">
          <bgColor auto="1"/>
        </patternFill>
      </fill>
      <border>
        <right style="dashed">
          <color auto="1"/>
        </right>
        <bottom style="dotted">
          <color auto="1"/>
        </bottom>
        <vertical/>
        <horizontal/>
      </border>
    </dxf>
    <dxf>
      <font>
        <b val="0"/>
        <i val="0"/>
        <color auto="1"/>
      </font>
      <fill>
        <patternFill patternType="none">
          <bgColor auto="1"/>
        </patternFill>
      </fill>
      <border>
        <right style="dashed">
          <color auto="1"/>
        </right>
        <bottom style="dotted">
          <color auto="1"/>
        </bottom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rgb="FFFF0000"/>
      </font>
    </dxf>
    <dxf>
      <font>
        <b/>
        <i val="0"/>
      </font>
    </dxf>
    <dxf>
      <fill>
        <patternFill>
          <bgColor theme="9" tint="0.59996337778862885"/>
        </patternFill>
      </fill>
    </dxf>
    <dxf>
      <font>
        <b val="0"/>
        <i val="0"/>
        <color auto="1"/>
      </font>
      <fill>
        <patternFill patternType="none">
          <bgColor auto="1"/>
        </patternFill>
      </fill>
    </dxf>
    <dxf>
      <font>
        <b val="0"/>
        <i val="0"/>
        <color auto="1"/>
      </font>
      <fill>
        <patternFill patternType="none">
          <bgColor auto="1"/>
        </patternFill>
      </fill>
    </dxf>
    <dxf>
      <font>
        <b val="0"/>
        <i val="0"/>
        <color auto="1"/>
      </font>
      <fill>
        <patternFill patternType="none">
          <bgColor auto="1"/>
        </patternFill>
      </fill>
      <border>
        <right style="dashed">
          <color auto="1"/>
        </right>
        <vertical/>
        <horizontal/>
      </border>
    </dxf>
    <dxf>
      <border>
        <right style="dashed">
          <color auto="1"/>
        </right>
        <bottom style="dotted">
          <color auto="1"/>
        </bottom>
        <vertical/>
        <horizontal/>
      </border>
    </dxf>
    <dxf>
      <font>
        <b val="0"/>
        <i val="0"/>
        <color auto="1"/>
      </font>
      <border>
        <bottom style="dotted">
          <color auto="1"/>
        </bottom>
        <vertical/>
        <horizontal/>
      </border>
    </dxf>
    <dxf>
      <border>
        <right style="dashed">
          <color auto="1"/>
        </right>
        <bottom style="dotted">
          <color auto="1"/>
        </bottom>
        <vertical/>
        <horizontal/>
      </border>
    </dxf>
    <dxf>
      <font>
        <b val="0"/>
        <i val="0"/>
        <color auto="1"/>
      </font>
      <fill>
        <patternFill patternType="none">
          <bgColor auto="1"/>
        </patternFill>
      </fill>
      <border>
        <right style="dashed">
          <color auto="1"/>
        </right>
        <bottom style="dotted">
          <color auto="1"/>
        </bottom>
        <vertical/>
        <horizontal/>
      </border>
    </dxf>
    <dxf>
      <font>
        <b val="0"/>
        <i val="0"/>
        <color auto="1"/>
      </font>
      <fill>
        <patternFill patternType="none">
          <bgColor auto="1"/>
        </patternFill>
      </fill>
      <border>
        <right style="dashed">
          <color auto="1"/>
        </right>
        <bottom style="dotted">
          <color auto="1"/>
        </bottom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rgb="FFFF0000"/>
      </font>
    </dxf>
    <dxf>
      <font>
        <b/>
        <i val="0"/>
      </font>
    </dxf>
    <dxf>
      <fill>
        <patternFill>
          <bgColor theme="9" tint="0.59996337778862885"/>
        </patternFill>
      </fill>
    </dxf>
    <dxf>
      <font>
        <b val="0"/>
        <i val="0"/>
        <color auto="1"/>
      </font>
      <fill>
        <patternFill patternType="none">
          <bgColor auto="1"/>
        </patternFill>
      </fill>
    </dxf>
    <dxf>
      <font>
        <b val="0"/>
        <i val="0"/>
        <color auto="1"/>
      </font>
      <fill>
        <patternFill patternType="none">
          <bgColor auto="1"/>
        </patternFill>
      </fill>
    </dxf>
    <dxf>
      <font>
        <b val="0"/>
        <i val="0"/>
        <color auto="1"/>
      </font>
      <fill>
        <patternFill patternType="none">
          <bgColor auto="1"/>
        </patternFill>
      </fill>
      <border>
        <right style="dashed">
          <color auto="1"/>
        </right>
        <vertical/>
        <horizontal/>
      </border>
    </dxf>
    <dxf>
      <border>
        <right style="dashed">
          <color auto="1"/>
        </right>
        <bottom style="dotted">
          <color auto="1"/>
        </bottom>
        <vertical/>
        <horizontal/>
      </border>
    </dxf>
    <dxf>
      <font>
        <b val="0"/>
        <i val="0"/>
        <color auto="1"/>
      </font>
      <border>
        <bottom style="dotted">
          <color auto="1"/>
        </bottom>
        <vertical/>
        <horizontal/>
      </border>
    </dxf>
    <dxf>
      <border>
        <right style="dashed">
          <color auto="1"/>
        </right>
        <bottom style="dotted">
          <color auto="1"/>
        </bottom>
        <vertical/>
        <horizontal/>
      </border>
    </dxf>
    <dxf>
      <font>
        <b val="0"/>
        <i val="0"/>
        <color auto="1"/>
      </font>
      <fill>
        <patternFill patternType="none">
          <bgColor auto="1"/>
        </patternFill>
      </fill>
      <border>
        <right style="dashed">
          <color auto="1"/>
        </right>
        <bottom style="dotted">
          <color auto="1"/>
        </bottom>
        <vertical/>
        <horizontal/>
      </border>
    </dxf>
    <dxf>
      <font>
        <b val="0"/>
        <i val="0"/>
        <color auto="1"/>
      </font>
      <fill>
        <patternFill patternType="none">
          <bgColor auto="1"/>
        </patternFill>
      </fill>
      <border>
        <right style="dashed">
          <color auto="1"/>
        </right>
        <bottom style="dotted">
          <color auto="1"/>
        </bottom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rgb="FFFF0000"/>
      </font>
    </dxf>
    <dxf>
      <font>
        <b/>
        <i val="0"/>
      </font>
    </dxf>
    <dxf>
      <fill>
        <patternFill>
          <bgColor theme="9" tint="0.59996337778862885"/>
        </patternFill>
      </fill>
    </dxf>
    <dxf>
      <font>
        <b val="0"/>
        <i val="0"/>
        <color auto="1"/>
      </font>
      <fill>
        <patternFill patternType="none">
          <bgColor auto="1"/>
        </patternFill>
      </fill>
    </dxf>
    <dxf>
      <font>
        <b val="0"/>
        <i val="0"/>
        <color auto="1"/>
      </font>
      <fill>
        <patternFill patternType="none">
          <bgColor auto="1"/>
        </patternFill>
      </fill>
    </dxf>
    <dxf>
      <font>
        <b val="0"/>
        <i val="0"/>
        <color auto="1"/>
      </font>
      <fill>
        <patternFill patternType="none">
          <bgColor auto="1"/>
        </patternFill>
      </fill>
      <border>
        <right style="dashed">
          <color auto="1"/>
        </right>
        <vertical/>
        <horizontal/>
      </border>
    </dxf>
    <dxf>
      <border>
        <right style="dashed">
          <color auto="1"/>
        </right>
        <bottom style="dotted">
          <color auto="1"/>
        </bottom>
        <vertical/>
        <horizontal/>
      </border>
    </dxf>
    <dxf>
      <font>
        <b val="0"/>
        <i val="0"/>
        <color auto="1"/>
      </font>
      <border>
        <bottom style="dotted">
          <color auto="1"/>
        </bottom>
        <vertical/>
        <horizontal/>
      </border>
    </dxf>
    <dxf>
      <border>
        <right style="dashed">
          <color auto="1"/>
        </right>
        <bottom style="dotted">
          <color auto="1"/>
        </bottom>
        <vertical/>
        <horizontal/>
      </border>
    </dxf>
    <dxf>
      <font>
        <b val="0"/>
        <i val="0"/>
        <color auto="1"/>
      </font>
      <fill>
        <patternFill patternType="none">
          <bgColor auto="1"/>
        </patternFill>
      </fill>
      <border>
        <right style="dashed">
          <color auto="1"/>
        </right>
        <bottom style="dotted">
          <color auto="1"/>
        </bottom>
        <vertical/>
        <horizontal/>
      </border>
    </dxf>
    <dxf>
      <font>
        <b val="0"/>
        <i val="0"/>
        <color auto="1"/>
      </font>
      <fill>
        <patternFill patternType="none">
          <bgColor auto="1"/>
        </patternFill>
      </fill>
      <border>
        <right style="dashed">
          <color auto="1"/>
        </right>
        <bottom style="dotted">
          <color auto="1"/>
        </bottom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rgb="FFFF0000"/>
      </font>
    </dxf>
    <dxf>
      <font>
        <b/>
        <i val="0"/>
      </font>
    </dxf>
    <dxf>
      <fill>
        <patternFill>
          <bgColor theme="9" tint="0.59996337778862885"/>
        </patternFill>
      </fill>
    </dxf>
    <dxf>
      <font>
        <b val="0"/>
        <i val="0"/>
        <color auto="1"/>
      </font>
      <fill>
        <patternFill patternType="none">
          <bgColor auto="1"/>
        </patternFill>
      </fill>
    </dxf>
    <dxf>
      <font>
        <b val="0"/>
        <i val="0"/>
        <color auto="1"/>
      </font>
      <fill>
        <patternFill patternType="none">
          <bgColor auto="1"/>
        </patternFill>
      </fill>
    </dxf>
    <dxf>
      <font>
        <b val="0"/>
        <i val="0"/>
        <color auto="1"/>
      </font>
      <fill>
        <patternFill patternType="none">
          <bgColor auto="1"/>
        </patternFill>
      </fill>
      <border>
        <right style="dashed">
          <color auto="1"/>
        </right>
        <vertical/>
        <horizontal/>
      </border>
    </dxf>
    <dxf>
      <border>
        <right style="dashed">
          <color auto="1"/>
        </right>
        <bottom style="dotted">
          <color auto="1"/>
        </bottom>
        <vertical/>
        <horizontal/>
      </border>
    </dxf>
    <dxf>
      <font>
        <b val="0"/>
        <i val="0"/>
        <color auto="1"/>
      </font>
      <border>
        <bottom style="dotted">
          <color auto="1"/>
        </bottom>
        <vertical/>
        <horizontal/>
      </border>
    </dxf>
    <dxf>
      <border>
        <right style="dashed">
          <color auto="1"/>
        </right>
        <bottom style="dotted">
          <color auto="1"/>
        </bottom>
        <vertical/>
        <horizontal/>
      </border>
    </dxf>
    <dxf>
      <font>
        <b val="0"/>
        <i val="0"/>
        <color auto="1"/>
      </font>
      <fill>
        <patternFill patternType="none">
          <bgColor auto="1"/>
        </patternFill>
      </fill>
      <border>
        <right style="dashed">
          <color auto="1"/>
        </right>
        <bottom style="dotted">
          <color auto="1"/>
        </bottom>
        <vertical/>
        <horizontal/>
      </border>
    </dxf>
    <dxf>
      <font>
        <b val="0"/>
        <i val="0"/>
        <color auto="1"/>
      </font>
      <fill>
        <patternFill patternType="none">
          <bgColor auto="1"/>
        </patternFill>
      </fill>
      <border>
        <right style="dashed">
          <color auto="1"/>
        </right>
        <bottom style="dotted">
          <color auto="1"/>
        </bottom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rgb="FFFF0000"/>
      </font>
    </dxf>
    <dxf>
      <font>
        <b/>
        <i val="0"/>
      </font>
    </dxf>
    <dxf>
      <fill>
        <patternFill>
          <bgColor theme="9" tint="0.59996337778862885"/>
        </patternFill>
      </fill>
    </dxf>
    <dxf>
      <font>
        <b val="0"/>
        <i val="0"/>
        <color auto="1"/>
      </font>
      <fill>
        <patternFill patternType="none">
          <bgColor auto="1"/>
        </patternFill>
      </fill>
    </dxf>
    <dxf>
      <font>
        <b val="0"/>
        <i val="0"/>
        <color auto="1"/>
      </font>
      <fill>
        <patternFill patternType="none">
          <bgColor auto="1"/>
        </patternFill>
      </fill>
    </dxf>
    <dxf>
      <font>
        <b val="0"/>
        <i val="0"/>
        <color auto="1"/>
      </font>
      <fill>
        <patternFill patternType="none">
          <bgColor auto="1"/>
        </patternFill>
      </fill>
      <border>
        <right style="dashed">
          <color auto="1"/>
        </right>
        <vertical/>
        <horizontal/>
      </border>
    </dxf>
    <dxf>
      <border>
        <right style="dashed">
          <color auto="1"/>
        </right>
        <bottom style="dotted">
          <color auto="1"/>
        </bottom>
        <vertical/>
        <horizontal/>
      </border>
    </dxf>
    <dxf>
      <font>
        <b val="0"/>
        <i val="0"/>
        <color auto="1"/>
      </font>
      <border>
        <bottom style="dotted">
          <color auto="1"/>
        </bottom>
        <vertical/>
        <horizontal/>
      </border>
    </dxf>
    <dxf>
      <border>
        <right style="dashed">
          <color auto="1"/>
        </right>
        <bottom style="dotted">
          <color auto="1"/>
        </bottom>
        <vertical/>
        <horizontal/>
      </border>
    </dxf>
    <dxf>
      <font>
        <b val="0"/>
        <i val="0"/>
        <color auto="1"/>
      </font>
      <fill>
        <patternFill patternType="none">
          <bgColor auto="1"/>
        </patternFill>
      </fill>
      <border>
        <right style="dashed">
          <color auto="1"/>
        </right>
        <bottom style="dotted">
          <color auto="1"/>
        </bottom>
        <vertical/>
        <horizontal/>
      </border>
    </dxf>
    <dxf>
      <font>
        <b val="0"/>
        <i val="0"/>
        <color auto="1"/>
      </font>
      <fill>
        <patternFill patternType="none">
          <bgColor auto="1"/>
        </patternFill>
      </fill>
      <border>
        <right style="dashed">
          <color auto="1"/>
        </right>
        <bottom style="dotted">
          <color auto="1"/>
        </bottom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rgb="FFFF0000"/>
      </font>
    </dxf>
    <dxf>
      <font>
        <b/>
        <i val="0"/>
      </font>
    </dxf>
    <dxf>
      <fill>
        <patternFill>
          <bgColor theme="9" tint="0.59996337778862885"/>
        </patternFill>
      </fill>
    </dxf>
    <dxf>
      <font>
        <b val="0"/>
        <i val="0"/>
        <color auto="1"/>
      </font>
      <fill>
        <patternFill patternType="none">
          <bgColor auto="1"/>
        </patternFill>
      </fill>
    </dxf>
    <dxf>
      <font>
        <b val="0"/>
        <i val="0"/>
        <color auto="1"/>
      </font>
      <fill>
        <patternFill patternType="none">
          <bgColor auto="1"/>
        </patternFill>
      </fill>
    </dxf>
    <dxf>
      <font>
        <b val="0"/>
        <i val="0"/>
        <color auto="1"/>
      </font>
      <fill>
        <patternFill patternType="none">
          <bgColor auto="1"/>
        </patternFill>
      </fill>
      <border>
        <right style="dashed">
          <color auto="1"/>
        </right>
        <vertical/>
        <horizontal/>
      </border>
    </dxf>
    <dxf>
      <border>
        <right style="dashed">
          <color auto="1"/>
        </right>
        <bottom style="dotted">
          <color auto="1"/>
        </bottom>
        <vertical/>
        <horizontal/>
      </border>
    </dxf>
    <dxf>
      <font>
        <b val="0"/>
        <i val="0"/>
        <color auto="1"/>
      </font>
      <border>
        <bottom style="dotted">
          <color auto="1"/>
        </bottom>
        <vertical/>
        <horizontal/>
      </border>
    </dxf>
    <dxf>
      <border>
        <right style="dashed">
          <color auto="1"/>
        </right>
        <bottom style="dotted">
          <color auto="1"/>
        </bottom>
        <vertical/>
        <horizontal/>
      </border>
    </dxf>
    <dxf>
      <font>
        <b val="0"/>
        <i val="0"/>
        <color auto="1"/>
      </font>
      <fill>
        <patternFill patternType="none">
          <bgColor auto="1"/>
        </patternFill>
      </fill>
      <border>
        <right style="dashed">
          <color auto="1"/>
        </right>
        <bottom style="dotted">
          <color auto="1"/>
        </bottom>
        <vertical/>
        <horizontal/>
      </border>
    </dxf>
    <dxf>
      <font>
        <b val="0"/>
        <i val="0"/>
        <color auto="1"/>
      </font>
      <fill>
        <patternFill patternType="none">
          <bgColor auto="1"/>
        </patternFill>
      </fill>
      <border>
        <right style="dashed">
          <color auto="1"/>
        </right>
        <bottom style="dotted">
          <color auto="1"/>
        </bottom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rgb="FFFF0000"/>
      </font>
    </dxf>
    <dxf>
      <font>
        <b/>
        <i val="0"/>
      </font>
    </dxf>
    <dxf>
      <fill>
        <patternFill>
          <bgColor theme="9" tint="0.59996337778862885"/>
        </patternFill>
      </fill>
    </dxf>
    <dxf>
      <font>
        <b val="0"/>
        <i val="0"/>
        <color auto="1"/>
      </font>
      <fill>
        <patternFill patternType="none">
          <bgColor auto="1"/>
        </patternFill>
      </fill>
    </dxf>
    <dxf>
      <font>
        <b val="0"/>
        <i val="0"/>
        <color auto="1"/>
      </font>
      <fill>
        <patternFill patternType="none">
          <bgColor auto="1"/>
        </patternFill>
      </fill>
    </dxf>
    <dxf>
      <font>
        <b val="0"/>
        <i val="0"/>
        <color auto="1"/>
      </font>
      <fill>
        <patternFill patternType="none">
          <bgColor auto="1"/>
        </patternFill>
      </fill>
      <border>
        <right style="dashed">
          <color auto="1"/>
        </right>
        <vertical/>
        <horizontal/>
      </border>
    </dxf>
    <dxf>
      <border>
        <right style="dashed">
          <color auto="1"/>
        </right>
        <bottom style="dotted">
          <color auto="1"/>
        </bottom>
        <vertical/>
        <horizontal/>
      </border>
    </dxf>
    <dxf>
      <font>
        <b val="0"/>
        <i val="0"/>
        <color auto="1"/>
      </font>
      <border>
        <bottom style="dotted">
          <color auto="1"/>
        </bottom>
        <vertical/>
        <horizontal/>
      </border>
    </dxf>
    <dxf>
      <border>
        <right style="dashed">
          <color auto="1"/>
        </right>
        <bottom style="dotted">
          <color auto="1"/>
        </bottom>
        <vertical/>
        <horizontal/>
      </border>
    </dxf>
    <dxf>
      <font>
        <b val="0"/>
        <i val="0"/>
        <color auto="1"/>
      </font>
      <fill>
        <patternFill patternType="none">
          <bgColor auto="1"/>
        </patternFill>
      </fill>
      <border>
        <right style="dashed">
          <color auto="1"/>
        </right>
        <bottom style="dotted">
          <color auto="1"/>
        </bottom>
        <vertical/>
        <horizontal/>
      </border>
    </dxf>
    <dxf>
      <font>
        <b val="0"/>
        <i val="0"/>
        <color auto="1"/>
      </font>
      <fill>
        <patternFill patternType="none">
          <bgColor auto="1"/>
        </patternFill>
      </fill>
      <border>
        <right style="dashed">
          <color auto="1"/>
        </right>
        <bottom style="dotted">
          <color auto="1"/>
        </bottom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rgb="FFFF0000"/>
      </font>
    </dxf>
    <dxf>
      <font>
        <b/>
        <i val="0"/>
      </font>
    </dxf>
    <dxf>
      <fill>
        <patternFill>
          <bgColor theme="9" tint="0.59996337778862885"/>
        </patternFill>
      </fill>
    </dxf>
    <dxf>
      <font>
        <b val="0"/>
        <i val="0"/>
        <color auto="1"/>
      </font>
      <fill>
        <patternFill patternType="none">
          <bgColor auto="1"/>
        </patternFill>
      </fill>
    </dxf>
    <dxf>
      <font>
        <b val="0"/>
        <i val="0"/>
        <color auto="1"/>
      </font>
      <fill>
        <patternFill patternType="none">
          <bgColor auto="1"/>
        </patternFill>
      </fill>
    </dxf>
    <dxf>
      <font>
        <b val="0"/>
        <i val="0"/>
        <color auto="1"/>
      </font>
      <fill>
        <patternFill patternType="none">
          <bgColor auto="1"/>
        </patternFill>
      </fill>
      <border>
        <right style="dashed">
          <color auto="1"/>
        </right>
        <vertical/>
        <horizontal/>
      </border>
    </dxf>
    <dxf>
      <border>
        <right style="dashed">
          <color auto="1"/>
        </right>
        <bottom style="dotted">
          <color auto="1"/>
        </bottom>
        <vertical/>
        <horizontal/>
      </border>
    </dxf>
    <dxf>
      <font>
        <b val="0"/>
        <i val="0"/>
        <color auto="1"/>
      </font>
      <border>
        <bottom style="dotted">
          <color auto="1"/>
        </bottom>
        <vertical/>
        <horizontal/>
      </border>
    </dxf>
    <dxf>
      <border>
        <right style="dashed">
          <color auto="1"/>
        </right>
        <bottom style="dotted">
          <color auto="1"/>
        </bottom>
        <vertical/>
        <horizontal/>
      </border>
    </dxf>
    <dxf>
      <font>
        <b val="0"/>
        <i val="0"/>
        <color auto="1"/>
      </font>
      <fill>
        <patternFill patternType="none">
          <bgColor auto="1"/>
        </patternFill>
      </fill>
      <border>
        <right style="dashed">
          <color auto="1"/>
        </right>
        <bottom style="dotted">
          <color auto="1"/>
        </bottom>
        <vertical/>
        <horizontal/>
      </border>
    </dxf>
    <dxf>
      <font>
        <b val="0"/>
        <i val="0"/>
        <color auto="1"/>
      </font>
      <fill>
        <patternFill patternType="none">
          <bgColor auto="1"/>
        </patternFill>
      </fill>
      <border>
        <right style="dashed">
          <color auto="1"/>
        </right>
        <bottom style="dotted">
          <color auto="1"/>
        </bottom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rgb="FFFF0000"/>
      </font>
    </dxf>
    <dxf>
      <font>
        <b/>
        <i val="0"/>
      </font>
    </dxf>
    <dxf>
      <fill>
        <patternFill>
          <bgColor theme="9" tint="0.59996337778862885"/>
        </patternFill>
      </fill>
    </dxf>
    <dxf>
      <font>
        <b val="0"/>
        <i val="0"/>
        <color auto="1"/>
      </font>
      <fill>
        <patternFill patternType="none">
          <bgColor auto="1"/>
        </patternFill>
      </fill>
    </dxf>
    <dxf>
      <font>
        <b val="0"/>
        <i val="0"/>
        <color auto="1"/>
      </font>
      <fill>
        <patternFill patternType="none">
          <bgColor auto="1"/>
        </patternFill>
      </fill>
    </dxf>
    <dxf>
      <font>
        <b val="0"/>
        <i val="0"/>
        <color auto="1"/>
      </font>
      <fill>
        <patternFill patternType="none">
          <bgColor auto="1"/>
        </patternFill>
      </fill>
      <border>
        <right style="dashed">
          <color auto="1"/>
        </right>
        <vertical/>
        <horizontal/>
      </border>
    </dxf>
    <dxf>
      <border>
        <right style="dashed">
          <color auto="1"/>
        </right>
        <bottom style="dotted">
          <color auto="1"/>
        </bottom>
        <vertical/>
        <horizontal/>
      </border>
    </dxf>
    <dxf>
      <font>
        <b val="0"/>
        <i val="0"/>
        <color auto="1"/>
      </font>
      <border>
        <bottom style="dotted">
          <color auto="1"/>
        </bottom>
        <vertical/>
        <horizontal/>
      </border>
    </dxf>
    <dxf>
      <border>
        <right style="dashed">
          <color auto="1"/>
        </right>
        <bottom style="dotted">
          <color auto="1"/>
        </bottom>
        <vertical/>
        <horizontal/>
      </border>
    </dxf>
    <dxf>
      <font>
        <b val="0"/>
        <i val="0"/>
        <color auto="1"/>
      </font>
      <fill>
        <patternFill patternType="none">
          <bgColor auto="1"/>
        </patternFill>
      </fill>
      <border>
        <right style="dashed">
          <color auto="1"/>
        </right>
        <bottom style="dotted">
          <color auto="1"/>
        </bottom>
        <vertical/>
        <horizontal/>
      </border>
    </dxf>
    <dxf>
      <font>
        <b val="0"/>
        <i val="0"/>
        <color auto="1"/>
      </font>
      <fill>
        <patternFill patternType="none">
          <bgColor auto="1"/>
        </patternFill>
      </fill>
      <border>
        <right style="dashed">
          <color auto="1"/>
        </right>
        <bottom style="dotted">
          <color auto="1"/>
        </bottom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rgb="FFFF0000"/>
      </font>
    </dxf>
    <dxf>
      <font>
        <b/>
        <i val="0"/>
      </font>
    </dxf>
    <dxf>
      <fill>
        <patternFill>
          <bgColor theme="9" tint="0.59996337778862885"/>
        </patternFill>
      </fill>
    </dxf>
    <dxf>
      <font>
        <color theme="1"/>
      </font>
      <border>
        <bottom style="dotted">
          <color auto="1"/>
        </bottom>
        <vertical/>
        <horizontal/>
      </border>
    </dxf>
    <dxf>
      <font>
        <color theme="1"/>
      </font>
      <border>
        <right style="dotted">
          <color auto="1"/>
        </right>
        <bottom style="dotted">
          <color auto="1"/>
        </bottom>
        <vertical/>
        <horizontal/>
      </border>
    </dxf>
    <dxf>
      <font>
        <color theme="1"/>
      </font>
      <border>
        <right style="dotted">
          <color auto="1"/>
        </right>
        <vertical/>
        <horizontal/>
      </border>
    </dxf>
    <dxf>
      <fill>
        <patternFill>
          <bgColor theme="9" tint="0.59996337778862885"/>
        </patternFill>
      </fill>
    </dxf>
  </dxfs>
  <tableStyles count="0" defaultTableStyle="TableStyleMedium9" defaultPivotStyle="PivotStyleLight16"/>
  <colors>
    <mruColors>
      <color rgb="FF77777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304801</xdr:colOff>
      <xdr:row>4</xdr:row>
      <xdr:rowOff>26754</xdr:rowOff>
    </xdr:from>
    <xdr:to>
      <xdr:col>4</xdr:col>
      <xdr:colOff>2095501</xdr:colOff>
      <xdr:row>11</xdr:row>
      <xdr:rowOff>174097</xdr:rowOff>
    </xdr:to>
    <xdr:pic>
      <xdr:nvPicPr>
        <xdr:cNvPr id="2" name="Obrázek 1" descr="logoTornadoPNG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400551" y="855429"/>
          <a:ext cx="1790700" cy="15475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11"/>
  <sheetViews>
    <sheetView zoomScaleNormal="100" workbookViewId="0">
      <selection activeCell="C12" sqref="C12"/>
    </sheetView>
  </sheetViews>
  <sheetFormatPr defaultRowHeight="15" x14ac:dyDescent="0.25"/>
  <cols>
    <col min="2" max="2" width="40.5703125" customWidth="1"/>
    <col min="3" max="3" width="40.140625" customWidth="1"/>
    <col min="4" max="4" width="19.28515625" customWidth="1"/>
    <col min="5" max="5" width="10.140625" bestFit="1" customWidth="1"/>
    <col min="10" max="10" width="32.42578125" bestFit="1" customWidth="1"/>
  </cols>
  <sheetData>
    <row r="2" spans="2:10" x14ac:dyDescent="0.25">
      <c r="B2" s="2" t="s">
        <v>154</v>
      </c>
    </row>
    <row r="3" spans="2:10" x14ac:dyDescent="0.25">
      <c r="B3" s="99" t="s">
        <v>26</v>
      </c>
      <c r="C3" s="1" t="s">
        <v>149</v>
      </c>
      <c r="H3" s="42"/>
      <c r="J3" s="1"/>
    </row>
    <row r="4" spans="2:10" s="1" customFormat="1" x14ac:dyDescent="0.25">
      <c r="B4" s="99"/>
      <c r="C4" s="1" t="s">
        <v>150</v>
      </c>
      <c r="H4" s="42"/>
    </row>
    <row r="5" spans="2:10" s="1" customFormat="1" x14ac:dyDescent="0.25">
      <c r="B5" s="99"/>
      <c r="C5" s="1" t="s">
        <v>151</v>
      </c>
      <c r="H5" s="42"/>
    </row>
    <row r="6" spans="2:10" s="1" customFormat="1" x14ac:dyDescent="0.25">
      <c r="B6" s="99"/>
      <c r="C6" s="1" t="s">
        <v>152</v>
      </c>
      <c r="H6" s="42"/>
    </row>
    <row r="7" spans="2:10" s="1" customFormat="1" x14ac:dyDescent="0.25">
      <c r="B7" s="99"/>
      <c r="C7" s="1" t="s">
        <v>153</v>
      </c>
      <c r="H7" s="42"/>
    </row>
    <row r="8" spans="2:10" s="1" customFormat="1" x14ac:dyDescent="0.25">
      <c r="B8" s="1" t="s">
        <v>89</v>
      </c>
      <c r="H8" s="42"/>
    </row>
    <row r="9" spans="2:10" s="1" customFormat="1" x14ac:dyDescent="0.25">
      <c r="C9" s="1" t="s">
        <v>166</v>
      </c>
      <c r="H9" s="42"/>
    </row>
    <row r="10" spans="2:10" s="1" customFormat="1" x14ac:dyDescent="0.25">
      <c r="C10" s="1" t="s">
        <v>165</v>
      </c>
      <c r="H10" s="42"/>
    </row>
    <row r="11" spans="2:10" s="1" customFormat="1" x14ac:dyDescent="0.25">
      <c r="H11" s="42"/>
    </row>
    <row r="12" spans="2:10" s="1" customFormat="1" x14ac:dyDescent="0.25">
      <c r="B12" s="1" t="s">
        <v>88</v>
      </c>
      <c r="C12" s="1" t="s">
        <v>188</v>
      </c>
      <c r="H12" s="42"/>
    </row>
    <row r="13" spans="2:10" s="1" customFormat="1" x14ac:dyDescent="0.25">
      <c r="B13" s="1" t="s">
        <v>90</v>
      </c>
      <c r="C13" s="1" t="s">
        <v>167</v>
      </c>
      <c r="H13" s="42"/>
    </row>
    <row r="14" spans="2:10" s="1" customFormat="1" x14ac:dyDescent="0.25">
      <c r="B14" s="1" t="s">
        <v>116</v>
      </c>
      <c r="C14" s="1" t="s">
        <v>117</v>
      </c>
      <c r="H14" s="42"/>
    </row>
    <row r="15" spans="2:10" s="1" customFormat="1" x14ac:dyDescent="0.25">
      <c r="B15" s="99" t="s">
        <v>145</v>
      </c>
      <c r="C15" s="1" t="s">
        <v>156</v>
      </c>
      <c r="H15" s="42"/>
    </row>
    <row r="16" spans="2:10" s="1" customFormat="1" x14ac:dyDescent="0.25">
      <c r="B16" s="99"/>
      <c r="C16" s="1" t="s">
        <v>157</v>
      </c>
      <c r="H16" s="42"/>
    </row>
    <row r="17" spans="2:8" s="1" customFormat="1" x14ac:dyDescent="0.25">
      <c r="C17" s="1" t="s">
        <v>168</v>
      </c>
      <c r="H17" s="2"/>
    </row>
    <row r="18" spans="2:8" s="1" customFormat="1" x14ac:dyDescent="0.25">
      <c r="H18" s="2"/>
    </row>
    <row r="19" spans="2:8" s="1" customFormat="1" x14ac:dyDescent="0.25">
      <c r="C19" s="1" t="s">
        <v>181</v>
      </c>
      <c r="H19" s="2"/>
    </row>
    <row r="20" spans="2:8" s="1" customFormat="1" x14ac:dyDescent="0.25">
      <c r="C20" s="1" t="s">
        <v>160</v>
      </c>
      <c r="H20" s="2"/>
    </row>
    <row r="21" spans="2:8" s="1" customFormat="1" x14ac:dyDescent="0.25">
      <c r="C21" s="1" t="s">
        <v>164</v>
      </c>
      <c r="H21" s="2"/>
    </row>
    <row r="22" spans="2:8" s="1" customFormat="1" x14ac:dyDescent="0.25">
      <c r="H22" s="2"/>
    </row>
    <row r="23" spans="2:8" s="1" customFormat="1" x14ac:dyDescent="0.25">
      <c r="C23" s="1" t="s">
        <v>169</v>
      </c>
      <c r="H23" s="2"/>
    </row>
    <row r="24" spans="2:8" s="1" customFormat="1" x14ac:dyDescent="0.25">
      <c r="H24" s="2"/>
    </row>
    <row r="25" spans="2:8" s="1" customFormat="1" x14ac:dyDescent="0.25">
      <c r="B25" s="2" t="s">
        <v>155</v>
      </c>
      <c r="H25" s="2"/>
    </row>
    <row r="26" spans="2:8" s="1" customFormat="1" x14ac:dyDescent="0.25">
      <c r="B26" s="1" t="s">
        <v>133</v>
      </c>
      <c r="H26" s="2"/>
    </row>
    <row r="27" spans="2:8" s="1" customFormat="1" x14ac:dyDescent="0.25">
      <c r="B27" s="1" t="s">
        <v>131</v>
      </c>
      <c r="C27" s="1" t="s">
        <v>132</v>
      </c>
      <c r="H27" s="2"/>
    </row>
    <row r="28" spans="2:8" s="1" customFormat="1" x14ac:dyDescent="0.25">
      <c r="B28" s="1" t="s">
        <v>134</v>
      </c>
      <c r="C28" s="1" t="s">
        <v>135</v>
      </c>
      <c r="H28" s="2"/>
    </row>
    <row r="29" spans="2:8" s="1" customFormat="1" x14ac:dyDescent="0.25">
      <c r="B29" s="1" t="s">
        <v>136</v>
      </c>
      <c r="C29" s="1" t="s">
        <v>137</v>
      </c>
      <c r="H29" s="2"/>
    </row>
    <row r="30" spans="2:8" s="1" customFormat="1" x14ac:dyDescent="0.25">
      <c r="B30" s="1" t="s">
        <v>138</v>
      </c>
      <c r="C30" s="1" t="s">
        <v>141</v>
      </c>
      <c r="H30" s="2"/>
    </row>
    <row r="31" spans="2:8" s="1" customFormat="1" x14ac:dyDescent="0.25">
      <c r="B31" s="1" t="s">
        <v>139</v>
      </c>
      <c r="C31" s="1" t="s">
        <v>140</v>
      </c>
      <c r="H31" s="2"/>
    </row>
    <row r="32" spans="2:8" s="1" customFormat="1" x14ac:dyDescent="0.25">
      <c r="B32" s="1" t="s">
        <v>143</v>
      </c>
      <c r="C32" s="1" t="s">
        <v>144</v>
      </c>
      <c r="H32" s="2"/>
    </row>
    <row r="33" spans="2:8" s="1" customFormat="1" x14ac:dyDescent="0.25">
      <c r="B33" s="1" t="s">
        <v>159</v>
      </c>
      <c r="C33" s="1" t="s">
        <v>158</v>
      </c>
      <c r="H33" s="2"/>
    </row>
    <row r="34" spans="2:8" s="1" customFormat="1" x14ac:dyDescent="0.25">
      <c r="B34" s="1" t="s">
        <v>161</v>
      </c>
      <c r="C34" s="1" t="s">
        <v>162</v>
      </c>
      <c r="H34" s="2"/>
    </row>
    <row r="35" spans="2:8" s="1" customFormat="1" x14ac:dyDescent="0.25">
      <c r="B35" s="1" t="s">
        <v>176</v>
      </c>
      <c r="C35" s="1" t="s">
        <v>175</v>
      </c>
      <c r="H35" s="2"/>
    </row>
    <row r="36" spans="2:8" s="1" customFormat="1" x14ac:dyDescent="0.25">
      <c r="H36" s="2"/>
    </row>
    <row r="37" spans="2:8" x14ac:dyDescent="0.25">
      <c r="B37" s="2" t="s">
        <v>146</v>
      </c>
      <c r="D37" s="3"/>
      <c r="H37" s="1"/>
    </row>
    <row r="38" spans="2:8" x14ac:dyDescent="0.25">
      <c r="B38" s="1" t="s">
        <v>30</v>
      </c>
      <c r="C38" s="4">
        <v>43168</v>
      </c>
      <c r="H38" s="1"/>
    </row>
    <row r="39" spans="2:8" x14ac:dyDescent="0.25">
      <c r="B39" s="1" t="s">
        <v>33</v>
      </c>
      <c r="C39" s="7">
        <v>100</v>
      </c>
    </row>
    <row r="40" spans="2:8" s="1" customFormat="1" x14ac:dyDescent="0.25">
      <c r="B40" s="1" t="s">
        <v>54</v>
      </c>
      <c r="C40" s="15">
        <v>43465</v>
      </c>
    </row>
    <row r="41" spans="2:8" x14ac:dyDescent="0.25">
      <c r="B41" t="s">
        <v>172</v>
      </c>
      <c r="C41" s="4">
        <v>43183</v>
      </c>
    </row>
    <row r="42" spans="2:8" s="1" customFormat="1" x14ac:dyDescent="0.25">
      <c r="B42" s="1" t="s">
        <v>184</v>
      </c>
      <c r="C42" s="4">
        <f ca="1">TODAY()</f>
        <v>43100</v>
      </c>
    </row>
    <row r="43" spans="2:8" s="1" customFormat="1" ht="15.75" thickBot="1" x14ac:dyDescent="0.3"/>
    <row r="44" spans="2:8" x14ac:dyDescent="0.25">
      <c r="B44" s="8" t="s">
        <v>182</v>
      </c>
      <c r="C44" s="9" t="s">
        <v>45</v>
      </c>
      <c r="D44" s="10" t="s">
        <v>46</v>
      </c>
      <c r="F44" s="1"/>
    </row>
    <row r="45" spans="2:8" x14ac:dyDescent="0.25">
      <c r="B45" s="22" t="s">
        <v>35</v>
      </c>
      <c r="C45" s="11">
        <v>0</v>
      </c>
      <c r="D45" s="12">
        <v>7.99</v>
      </c>
    </row>
    <row r="46" spans="2:8" x14ac:dyDescent="0.25">
      <c r="B46" s="22" t="s">
        <v>36</v>
      </c>
      <c r="C46" s="11">
        <v>8</v>
      </c>
      <c r="D46" s="12">
        <v>11.99</v>
      </c>
    </row>
    <row r="47" spans="2:8" x14ac:dyDescent="0.25">
      <c r="B47" s="22" t="s">
        <v>37</v>
      </c>
      <c r="C47" s="11">
        <v>12</v>
      </c>
      <c r="D47" s="12">
        <v>14.99</v>
      </c>
    </row>
    <row r="48" spans="2:8" s="1" customFormat="1" ht="15.75" thickBot="1" x14ac:dyDescent="0.3">
      <c r="B48" s="23" t="s">
        <v>38</v>
      </c>
      <c r="C48" s="24">
        <v>15</v>
      </c>
      <c r="D48" s="14">
        <v>99</v>
      </c>
    </row>
    <row r="49" spans="2:6" ht="15.75" thickBot="1" x14ac:dyDescent="0.3"/>
    <row r="50" spans="2:6" x14ac:dyDescent="0.25">
      <c r="B50" s="25" t="s">
        <v>1</v>
      </c>
      <c r="C50" s="9" t="s">
        <v>45</v>
      </c>
      <c r="D50" s="10" t="s">
        <v>46</v>
      </c>
    </row>
    <row r="51" spans="2:6" x14ac:dyDescent="0.25">
      <c r="B51" s="22" t="s">
        <v>39</v>
      </c>
      <c r="C51" s="11">
        <v>1</v>
      </c>
      <c r="D51" s="12">
        <v>1</v>
      </c>
    </row>
    <row r="52" spans="2:6" x14ac:dyDescent="0.25">
      <c r="B52" s="22" t="s">
        <v>40</v>
      </c>
      <c r="C52" s="11">
        <v>2</v>
      </c>
      <c r="D52" s="12">
        <v>3</v>
      </c>
    </row>
    <row r="53" spans="2:6" x14ac:dyDescent="0.25">
      <c r="B53" s="22" t="s">
        <v>41</v>
      </c>
      <c r="C53" s="11">
        <v>4</v>
      </c>
      <c r="D53" s="12">
        <v>7</v>
      </c>
    </row>
    <row r="54" spans="2:6" x14ac:dyDescent="0.25">
      <c r="B54" s="22" t="s">
        <v>42</v>
      </c>
      <c r="C54" s="11">
        <v>8</v>
      </c>
      <c r="D54" s="12">
        <v>25</v>
      </c>
      <c r="F54" s="1"/>
    </row>
    <row r="55" spans="2:6" x14ac:dyDescent="0.25">
      <c r="B55" s="22" t="s">
        <v>43</v>
      </c>
      <c r="C55" s="11">
        <v>1</v>
      </c>
      <c r="D55" s="12">
        <v>1</v>
      </c>
      <c r="F55" s="1"/>
    </row>
    <row r="56" spans="2:6" s="1" customFormat="1" ht="15.75" thickBot="1" x14ac:dyDescent="0.3">
      <c r="B56" s="23" t="s">
        <v>187</v>
      </c>
      <c r="C56" s="13">
        <v>2</v>
      </c>
      <c r="D56" s="14">
        <v>3</v>
      </c>
    </row>
    <row r="57" spans="2:6" ht="15.75" thickBot="1" x14ac:dyDescent="0.3">
      <c r="B57" s="11"/>
      <c r="C57" s="11"/>
      <c r="D57" s="11"/>
      <c r="F57" s="1"/>
    </row>
    <row r="58" spans="2:6" s="1" customFormat="1" x14ac:dyDescent="0.25">
      <c r="B58" s="8" t="s">
        <v>170</v>
      </c>
      <c r="C58" s="9"/>
      <c r="D58" s="10"/>
    </row>
    <row r="59" spans="2:6" s="1" customFormat="1" x14ac:dyDescent="0.25">
      <c r="B59" s="22" t="s">
        <v>121</v>
      </c>
      <c r="C59" s="11"/>
      <c r="D59" s="12"/>
    </row>
    <row r="60" spans="2:6" s="1" customFormat="1" ht="15.75" thickBot="1" x14ac:dyDescent="0.3">
      <c r="B60" s="23" t="s">
        <v>171</v>
      </c>
      <c r="C60" s="13"/>
      <c r="D60" s="14"/>
    </row>
    <row r="61" spans="2:6" s="1" customFormat="1" ht="15.75" thickBot="1" x14ac:dyDescent="0.3">
      <c r="B61" s="11"/>
      <c r="C61" s="11"/>
      <c r="D61" s="11"/>
    </row>
    <row r="62" spans="2:6" s="1" customFormat="1" x14ac:dyDescent="0.25">
      <c r="B62" s="87" t="s">
        <v>177</v>
      </c>
      <c r="C62" s="9"/>
      <c r="D62" s="10"/>
    </row>
    <row r="63" spans="2:6" s="1" customFormat="1" x14ac:dyDescent="0.25">
      <c r="B63" s="22" t="s">
        <v>178</v>
      </c>
      <c r="C63" s="11"/>
      <c r="D63" s="12"/>
    </row>
    <row r="64" spans="2:6" s="1" customFormat="1" ht="15.75" thickBot="1" x14ac:dyDescent="0.3">
      <c r="B64" s="88" t="s">
        <v>179</v>
      </c>
      <c r="C64" s="13"/>
      <c r="D64" s="14"/>
    </row>
    <row r="65" spans="2:6" s="1" customFormat="1" ht="15.75" thickBot="1" x14ac:dyDescent="0.3">
      <c r="B65" s="20"/>
      <c r="C65" s="11"/>
      <c r="D65" s="11"/>
    </row>
    <row r="66" spans="2:6" s="1" customFormat="1" x14ac:dyDescent="0.25">
      <c r="B66" s="8" t="s">
        <v>44</v>
      </c>
      <c r="C66" s="9" t="s">
        <v>45</v>
      </c>
      <c r="D66" s="10" t="s">
        <v>46</v>
      </c>
    </row>
    <row r="67" spans="2:6" x14ac:dyDescent="0.25">
      <c r="B67" s="5" t="str">
        <f t="shared" ref="B67:B72" si="0">B51</f>
        <v>SÓLO</v>
      </c>
      <c r="C67" s="16">
        <v>8.6805555555555551E-4</v>
      </c>
      <c r="D67" s="17">
        <v>1.2152777777777778E-3</v>
      </c>
      <c r="F67" s="1"/>
    </row>
    <row r="68" spans="2:6" x14ac:dyDescent="0.25">
      <c r="B68" s="5" t="str">
        <f t="shared" si="0"/>
        <v>DUO/TRIO</v>
      </c>
      <c r="C68" s="16">
        <v>8.6805555555555551E-4</v>
      </c>
      <c r="D68" s="17">
        <v>1.2152777777777778E-3</v>
      </c>
      <c r="F68" s="1"/>
    </row>
    <row r="69" spans="2:6" x14ac:dyDescent="0.25">
      <c r="B69" s="5" t="str">
        <f t="shared" si="0"/>
        <v>MINIFORMACE</v>
      </c>
      <c r="C69" s="16">
        <v>8.6805555555555551E-4</v>
      </c>
      <c r="D69" s="17">
        <v>1.3888888888888889E-3</v>
      </c>
      <c r="F69" s="1"/>
    </row>
    <row r="70" spans="2:6" x14ac:dyDescent="0.25">
      <c r="B70" s="5" t="str">
        <f t="shared" si="0"/>
        <v>FORMACE</v>
      </c>
      <c r="C70" s="16">
        <v>1.3888888888888889E-3</v>
      </c>
      <c r="D70" s="17">
        <v>2.7777777777777779E-3</v>
      </c>
      <c r="F70" s="1"/>
    </row>
    <row r="71" spans="2:6" x14ac:dyDescent="0.25">
      <c r="B71" s="5" t="str">
        <f t="shared" si="0"/>
        <v>2bat SÓLO</v>
      </c>
      <c r="C71" s="16">
        <v>8.6805555555555551E-4</v>
      </c>
      <c r="D71" s="17">
        <v>1.2152777777777778E-3</v>
      </c>
      <c r="F71" s="1"/>
    </row>
    <row r="72" spans="2:6" ht="15.75" thickBot="1" x14ac:dyDescent="0.3">
      <c r="B72" s="6" t="str">
        <f t="shared" si="0"/>
        <v>2bat DUO/TRIO</v>
      </c>
      <c r="C72" s="18">
        <v>8.6805555555555551E-4</v>
      </c>
      <c r="D72" s="19">
        <v>1.2152777777777778E-3</v>
      </c>
      <c r="F72" s="1"/>
    </row>
    <row r="73" spans="2:6" ht="15.75" thickBot="1" x14ac:dyDescent="0.3">
      <c r="B73" s="11"/>
      <c r="C73" s="11"/>
      <c r="D73" s="11"/>
      <c r="F73" s="1"/>
    </row>
    <row r="74" spans="2:6" x14ac:dyDescent="0.25">
      <c r="B74" s="8" t="str">
        <f>B51</f>
        <v>SÓLO</v>
      </c>
      <c r="C74" s="9" t="str">
        <f>$B$45</f>
        <v>Little Kadetky</v>
      </c>
      <c r="D74" s="10" t="s">
        <v>111</v>
      </c>
      <c r="F74" s="1"/>
    </row>
    <row r="75" spans="2:6" x14ac:dyDescent="0.25">
      <c r="B75" s="5" t="str">
        <f>B51</f>
        <v>SÓLO</v>
      </c>
      <c r="C75" s="11" t="str">
        <f>$B$46</f>
        <v>Kadetky</v>
      </c>
      <c r="D75" s="12" t="s">
        <v>110</v>
      </c>
      <c r="F75" s="1"/>
    </row>
    <row r="76" spans="2:6" x14ac:dyDescent="0.25">
      <c r="B76" s="5" t="str">
        <f>B51</f>
        <v>SÓLO</v>
      </c>
      <c r="C76" s="11" t="str">
        <f>$B$47</f>
        <v>Juniorky</v>
      </c>
      <c r="D76" s="12" t="s">
        <v>112</v>
      </c>
      <c r="F76" s="1"/>
    </row>
    <row r="77" spans="2:6" ht="15.75" thickBot="1" x14ac:dyDescent="0.3">
      <c r="B77" s="6" t="str">
        <f>B51</f>
        <v>SÓLO</v>
      </c>
      <c r="C77" s="13" t="str">
        <f>$B$48</f>
        <v>Seniorky</v>
      </c>
      <c r="D77" s="21" t="s">
        <v>113</v>
      </c>
      <c r="F77" s="1"/>
    </row>
    <row r="78" spans="2:6" x14ac:dyDescent="0.25">
      <c r="B78" s="8" t="str">
        <f>B52</f>
        <v>DUO/TRIO</v>
      </c>
      <c r="C78" s="9" t="str">
        <f>$B$45</f>
        <v>Little Kadetky</v>
      </c>
      <c r="D78" s="10" t="s">
        <v>106</v>
      </c>
    </row>
    <row r="79" spans="2:6" x14ac:dyDescent="0.25">
      <c r="B79" s="5" t="str">
        <f>B52</f>
        <v>DUO/TRIO</v>
      </c>
      <c r="C79" s="11" t="str">
        <f>$B$46</f>
        <v>Kadetky</v>
      </c>
      <c r="D79" s="12" t="s">
        <v>107</v>
      </c>
    </row>
    <row r="80" spans="2:6" x14ac:dyDescent="0.25">
      <c r="B80" s="5" t="str">
        <f>B52</f>
        <v>DUO/TRIO</v>
      </c>
      <c r="C80" s="11" t="str">
        <f>$B$47</f>
        <v>Juniorky</v>
      </c>
      <c r="D80" s="12" t="s">
        <v>108</v>
      </c>
    </row>
    <row r="81" spans="2:9" ht="15.75" thickBot="1" x14ac:dyDescent="0.3">
      <c r="B81" s="6" t="str">
        <f>B52</f>
        <v>DUO/TRIO</v>
      </c>
      <c r="C81" s="13" t="str">
        <f>$B$48</f>
        <v>Seniorky</v>
      </c>
      <c r="D81" s="14" t="s">
        <v>109</v>
      </c>
      <c r="H81" s="43"/>
      <c r="I81" s="44"/>
    </row>
    <row r="82" spans="2:9" x14ac:dyDescent="0.25">
      <c r="B82" s="8" t="str">
        <f>B53</f>
        <v>MINIFORMACE</v>
      </c>
      <c r="C82" s="9" t="str">
        <f>$B$45</f>
        <v>Little Kadetky</v>
      </c>
      <c r="D82" s="10" t="s">
        <v>102</v>
      </c>
    </row>
    <row r="83" spans="2:9" x14ac:dyDescent="0.25">
      <c r="B83" s="5" t="str">
        <f>B53</f>
        <v>MINIFORMACE</v>
      </c>
      <c r="C83" s="11" t="str">
        <f>$B$46</f>
        <v>Kadetky</v>
      </c>
      <c r="D83" s="12" t="s">
        <v>103</v>
      </c>
    </row>
    <row r="84" spans="2:9" x14ac:dyDescent="0.25">
      <c r="B84" s="5" t="str">
        <f>B53</f>
        <v>MINIFORMACE</v>
      </c>
      <c r="C84" s="11" t="str">
        <f>$B$47</f>
        <v>Juniorky</v>
      </c>
      <c r="D84" s="12" t="s">
        <v>104</v>
      </c>
    </row>
    <row r="85" spans="2:9" ht="15.75" thickBot="1" x14ac:dyDescent="0.3">
      <c r="B85" s="6" t="str">
        <f>B53</f>
        <v>MINIFORMACE</v>
      </c>
      <c r="C85" s="13" t="str">
        <f>$B$48</f>
        <v>Seniorky</v>
      </c>
      <c r="D85" s="14" t="s">
        <v>105</v>
      </c>
    </row>
    <row r="86" spans="2:9" x14ac:dyDescent="0.25">
      <c r="B86" s="8" t="str">
        <f>B54</f>
        <v>FORMACE</v>
      </c>
      <c r="C86" s="9" t="str">
        <f>$B$45</f>
        <v>Little Kadetky</v>
      </c>
      <c r="D86" s="10" t="s">
        <v>98</v>
      </c>
    </row>
    <row r="87" spans="2:9" x14ac:dyDescent="0.25">
      <c r="B87" s="5" t="str">
        <f>B54</f>
        <v>FORMACE</v>
      </c>
      <c r="C87" s="11" t="str">
        <f>$B$46</f>
        <v>Kadetky</v>
      </c>
      <c r="D87" s="12" t="s">
        <v>99</v>
      </c>
    </row>
    <row r="88" spans="2:9" x14ac:dyDescent="0.25">
      <c r="B88" s="5" t="str">
        <f>B54</f>
        <v>FORMACE</v>
      </c>
      <c r="C88" s="11" t="str">
        <f>$B$47</f>
        <v>Juniorky</v>
      </c>
      <c r="D88" s="12" t="s">
        <v>100</v>
      </c>
    </row>
    <row r="89" spans="2:9" ht="15.75" thickBot="1" x14ac:dyDescent="0.3">
      <c r="B89" s="6" t="str">
        <f>B54</f>
        <v>FORMACE</v>
      </c>
      <c r="C89" s="13" t="str">
        <f>$B$48</f>
        <v>Seniorky</v>
      </c>
      <c r="D89" s="14" t="s">
        <v>101</v>
      </c>
    </row>
    <row r="90" spans="2:9" x14ac:dyDescent="0.25">
      <c r="B90" s="8" t="str">
        <f>B55</f>
        <v>2bat SÓLO</v>
      </c>
      <c r="C90" s="9" t="str">
        <f>$B$45</f>
        <v>Little Kadetky</v>
      </c>
      <c r="D90" s="10" t="s">
        <v>94</v>
      </c>
    </row>
    <row r="91" spans="2:9" x14ac:dyDescent="0.25">
      <c r="B91" s="5" t="str">
        <f>B55</f>
        <v>2bat SÓLO</v>
      </c>
      <c r="C91" s="11" t="str">
        <f>$B$46</f>
        <v>Kadetky</v>
      </c>
      <c r="D91" s="12" t="s">
        <v>95</v>
      </c>
    </row>
    <row r="92" spans="2:9" x14ac:dyDescent="0.25">
      <c r="B92" s="5" t="str">
        <f>B55</f>
        <v>2bat SÓLO</v>
      </c>
      <c r="C92" s="11" t="str">
        <f>$B$47</f>
        <v>Juniorky</v>
      </c>
      <c r="D92" s="12" t="s">
        <v>96</v>
      </c>
    </row>
    <row r="93" spans="2:9" ht="15.75" thickBot="1" x14ac:dyDescent="0.3">
      <c r="B93" s="5" t="str">
        <f>B55</f>
        <v>2bat SÓLO</v>
      </c>
      <c r="C93" s="13" t="str">
        <f>$B$48</f>
        <v>Seniorky</v>
      </c>
      <c r="D93" s="12" t="s">
        <v>97</v>
      </c>
    </row>
    <row r="94" spans="2:9" x14ac:dyDescent="0.25">
      <c r="B94" s="8" t="str">
        <f>B56</f>
        <v>2bat DUO/TRIO</v>
      </c>
      <c r="C94" s="9" t="str">
        <f>$B$45</f>
        <v>Little Kadetky</v>
      </c>
      <c r="D94" s="10" t="s">
        <v>85</v>
      </c>
    </row>
    <row r="95" spans="2:9" x14ac:dyDescent="0.25">
      <c r="B95" s="5" t="str">
        <f>B56</f>
        <v>2bat DUO/TRIO</v>
      </c>
      <c r="C95" s="11" t="str">
        <f>$B$46</f>
        <v>Kadetky</v>
      </c>
      <c r="D95" s="12" t="s">
        <v>91</v>
      </c>
    </row>
    <row r="96" spans="2:9" x14ac:dyDescent="0.25">
      <c r="B96" s="5" t="str">
        <f>B56</f>
        <v>2bat DUO/TRIO</v>
      </c>
      <c r="C96" s="11" t="str">
        <f>$B$47</f>
        <v>Juniorky</v>
      </c>
      <c r="D96" s="12" t="s">
        <v>92</v>
      </c>
    </row>
    <row r="97" spans="2:4" ht="15.75" thickBot="1" x14ac:dyDescent="0.3">
      <c r="B97" s="6" t="str">
        <f>B56</f>
        <v>2bat DUO/TRIO</v>
      </c>
      <c r="C97" s="13" t="str">
        <f>$B$48</f>
        <v>Seniorky</v>
      </c>
      <c r="D97" s="14" t="s">
        <v>93</v>
      </c>
    </row>
    <row r="100" spans="2:4" ht="15.75" thickBot="1" x14ac:dyDescent="0.3">
      <c r="B100" s="2" t="s">
        <v>147</v>
      </c>
    </row>
    <row r="101" spans="2:4" x14ac:dyDescent="0.25">
      <c r="B101" s="8" t="s">
        <v>41</v>
      </c>
      <c r="C101" s="10"/>
    </row>
    <row r="102" spans="2:4" x14ac:dyDescent="0.25">
      <c r="B102" s="5" t="s">
        <v>56</v>
      </c>
      <c r="C102" s="12" t="s">
        <v>57</v>
      </c>
    </row>
    <row r="103" spans="2:4" ht="15.75" thickBot="1" x14ac:dyDescent="0.3">
      <c r="B103" s="6">
        <f>IF($B$101=$B$51,$C$51,IF($B$101=$B$52,$C$52,IF($B$101=$B$53,$C$53,IF($B$101=$B$54,$C$54,IF($B$101=$B$55,$C$55,IF($B$101=$B$56,$C$56,))))))</f>
        <v>4</v>
      </c>
      <c r="C103" s="14">
        <f>IF($B$101=$B$51,$D$51,IF($B$101=$B$52,$D$52,IF($B$101=$B$53,$D$53,IF($B$101=$B$54,$D$54,IF($B$101=$B$55,$D$55,IF($B$101=$B$56,$D$56,))))))</f>
        <v>7</v>
      </c>
    </row>
    <row r="104" spans="2:4" ht="15.75" thickBot="1" x14ac:dyDescent="0.3"/>
    <row r="105" spans="2:4" x14ac:dyDescent="0.25">
      <c r="B105" s="8" t="s">
        <v>183</v>
      </c>
      <c r="C105" s="10" t="s">
        <v>59</v>
      </c>
      <c r="D105" s="1" t="s">
        <v>148</v>
      </c>
    </row>
    <row r="106" spans="2:4" ht="15.75" thickBot="1" x14ac:dyDescent="0.3">
      <c r="B106" s="52">
        <f>IF($B$101=$B$67,$C$67,IF($B$101=$B$68,$C$68,IF($B$101=$B$69,$C$69,IF($B$101=$B$70,$C$70,IF($B$101=$B$71,$C$71,IF($B$101=$B$72,$C$72,))))))</f>
        <v>8.6805555555555551E-4</v>
      </c>
      <c r="C106" s="19">
        <f>IF($B$101=$B$67,$D$67,IF($B$101=$B$68,$D$68,IF($B$101=$B$69,$D$69,IF($B$101=$B$70,$D$70,IF($B$101=$B$71,$D$71,IF($B$101=$B$72,$D$72,))))))</f>
        <v>1.3888888888888889E-3</v>
      </c>
    </row>
    <row r="108" spans="2:4" ht="15.75" thickBot="1" x14ac:dyDescent="0.3">
      <c r="B108" s="20" t="s">
        <v>115</v>
      </c>
    </row>
    <row r="109" spans="2:4" ht="15.75" thickBot="1" x14ac:dyDescent="0.3">
      <c r="B109" s="26" t="e">
        <f>IF(AND($D$17='Podpůrný list pro výpočty'!#REF!,$D$19='Podpůrný list pro výpočty'!#REF!),'Podpůrný list pro výpočty'!A84,IF(AND($D$17='Podpůrný list pro výpočty'!#REF!,$D$19='Podpůrný list pro výpočty'!#REF!),'Podpůrný list pro výpočty'!A85,IF(AND($D$17='Podpůrný list pro výpočty'!#REF!,$D$19='Podpůrný list pro výpočty'!#REF!),'Podpůrný list pro výpočty'!A86,IF(AND($D$17='Podpůrný list pro výpočty'!#REF!,$D$19='Podpůrný list pro výpočty'!#REF!),'Podpůrný list pro výpočty'!A87,IF(AND($D$17='Podpůrný list pro výpočty'!#REF!,$D$19='Podpůrný list pro výpočty'!#REF!),'Podpůrný list pro výpočty'!A88,IF(AND($D$17='Podpůrný list pro výpočty'!#REF!,$D$19='Podpůrný list pro výpočty'!#REF!),'Podpůrný list pro výpočty'!A89,IF(AND($D$17='Podpůrný list pro výpočty'!#REF!,$D$19='Podpůrný list pro výpočty'!#REF!),'Podpůrný list pro výpočty'!A90,IF(AND($D$17='Podpůrný list pro výpočty'!#REF!,$D$19='Podpůrný list pro výpočty'!#REF!),'Podpůrný list pro výpočty'!A91,IF(AND($D$17='Podpůrný list pro výpočty'!#REF!,$D$19='Podpůrný list pro výpočty'!#REF!),'Podpůrný list pro výpočty'!A92,IF(AND($D$17='Podpůrný list pro výpočty'!#REF!,$D$19='Podpůrný list pro výpočty'!#REF!),'Podpůrný list pro výpočty'!A93,IF(AND($D$17='Podpůrný list pro výpočty'!#REF!,$D$19='Podpůrný list pro výpočty'!#REF!),'Podpůrný list pro výpočty'!A94,IF(AND($D$17='Podpůrný list pro výpočty'!#REF!,$D$19='Podpůrný list pro výpočty'!#REF!),'Podpůrný list pro výpočty'!A95,IF(AND($D$17='Podpůrný list pro výpočty'!#REF!,$D$19='Podpůrný list pro výpočty'!#REF!),'Podpůrný list pro výpočty'!A96,IF(AND($D$17='Podpůrný list pro výpočty'!#REF!,$D$19='Podpůrný list pro výpočty'!#REF!),'Podpůrný list pro výpočty'!A97,IF(AND($D$17='Podpůrný list pro výpočty'!#REF!,$D$19='Podpůrný list pro výpočty'!#REF!),'Podpůrný list pro výpočty'!A98,IF(AND($D$17='Podpůrný list pro výpočty'!#REF!,$D$19='Podpůrný list pro výpočty'!#REF!),'Podpůrný list pro výpočty'!#REF!,IF(AND($D$17='Podpůrný list pro výpočty'!#REF!,$D$19='Podpůrný list pro výpočty'!#REF!),'Podpůrný list pro výpočty'!#REF!,IF(AND($D$17='Podpůrný list pro výpočty'!#REF!,$D$19='Podpůrný list pro výpočty'!#REF!),'Podpůrný list pro výpočty'!#REF!,IF(AND($D$17='Podpůrný list pro výpočty'!#REF!,$D$19='Podpůrný list pro výpočty'!#REF!),'Podpůrný list pro výpočty'!#REF!,IF(AND($D$17='Podpůrný list pro výpočty'!#REF!,$D$19='Podpůrný list pro výpočty'!#REF!),'Podpůrný list pro výpočty'!#REF!,IF(AND($D$17='Podpůrný list pro výpočty'!#REF!,$D$19='Podpůrný list pro výpočty'!#REF!),'Podpůrný list pro výpočty'!#REF!,IF(AND($D$17='Podpůrný list pro výpočty'!#REF!,$D$19='Podpůrný list pro výpočty'!#REF!),'Podpůrný list pro výpočty'!A99,IF(AND($D$17='Podpůrný list pro výpočty'!#REF!,$D$19='Podpůrný list pro výpočty'!#REF!),'Podpůrný list pro výpočty'!A100,IF(AND($D$17='Podpůrný list pro výpočty'!#REF!,$D$19='Podpůrný list pro výpočty'!#REF!),'Podpůrný list pro výpočty'!A101,IF(A46=A47,"","Vyplňte soutěžní i věkovou kategorii!")))))))))))))))))))))))))</f>
        <v>#REF!</v>
      </c>
      <c r="C109" s="1"/>
    </row>
    <row r="111" spans="2:4" x14ac:dyDescent="0.25">
      <c r="C111" s="1"/>
    </row>
  </sheetData>
  <mergeCells count="2">
    <mergeCell ref="B3:B7"/>
    <mergeCell ref="B15:B16"/>
  </mergeCells>
  <dataValidations count="1">
    <dataValidation type="list" allowBlank="1" showInputMessage="1" showErrorMessage="1" sqref="B101">
      <formula1>$B$51:$B$56</formula1>
    </dataValidation>
  </dataValidations>
  <pageMargins left="0.7" right="0.7" top="0.78740157499999996" bottom="0.78740157499999996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"/>
  <sheetViews>
    <sheetView showGridLines="0" workbookViewId="0">
      <selection activeCell="D4" sqref="D4:E4"/>
    </sheetView>
  </sheetViews>
  <sheetFormatPr defaultRowHeight="15" x14ac:dyDescent="0.25"/>
  <cols>
    <col min="1" max="1" width="1.42578125" style="27" customWidth="1"/>
    <col min="2" max="2" width="3.5703125" style="27" customWidth="1"/>
    <col min="3" max="3" width="20.7109375" style="27" customWidth="1"/>
    <col min="4" max="4" width="3.5703125" style="27" customWidth="1"/>
    <col min="5" max="5" width="20.7109375" style="27" customWidth="1"/>
    <col min="6" max="6" width="19.28515625" style="27" customWidth="1"/>
    <col min="7" max="7" width="26.5703125" style="27" customWidth="1"/>
    <col min="8" max="8" width="67.85546875" style="27" customWidth="1"/>
    <col min="9" max="9" width="5.28515625" style="27" customWidth="1"/>
    <col min="10" max="10" width="86.85546875" style="94" customWidth="1"/>
    <col min="11" max="12" width="9.140625" style="94"/>
    <col min="13" max="16384" width="9.140625" style="27"/>
  </cols>
  <sheetData>
    <row r="1" spans="1:12" ht="28.5" x14ac:dyDescent="0.45">
      <c r="A1" s="128" t="str">
        <f>IF('Základní informace o klubu'!C24&gt;=6,IF('Základní informace o klubu'!C5=0,'Podpůrný list pro výpočty'!C7,'Základní informace o klubu'!C5),IF('Základní informace o klubu'!C5=0,IF('Základní informace o klubu'!C24=0,'Podpůrný list pro výpočty'!C5,'Podpůrný list pro výpočty'!C6),IF('Základní informace o klubu'!C24=0,'Podpůrný list pro výpočty'!C3,'Podpůrný list pro výpočty'!C4)))</f>
        <v>Vyplňte, prosím, název klubu a počet formací na listu: "Základní informace o klubu".</v>
      </c>
      <c r="B1" s="128"/>
      <c r="C1" s="128"/>
      <c r="D1" s="128"/>
      <c r="E1" s="128"/>
      <c r="F1" s="128"/>
      <c r="G1" s="128"/>
      <c r="H1" s="48"/>
    </row>
    <row r="2" spans="1:12" x14ac:dyDescent="0.25">
      <c r="J2" s="94" t="s">
        <v>120</v>
      </c>
      <c r="L2" s="94">
        <v>1</v>
      </c>
    </row>
    <row r="3" spans="1:12" ht="21.75" thickBot="1" x14ac:dyDescent="0.4">
      <c r="B3" s="170" t="s">
        <v>2</v>
      </c>
      <c r="C3" s="170"/>
      <c r="D3" s="170"/>
      <c r="E3" s="170"/>
      <c r="J3" s="94">
        <f>'Základní informace o klubu'!C5</f>
        <v>0</v>
      </c>
      <c r="L3" s="94">
        <v>2</v>
      </c>
    </row>
    <row r="4" spans="1:12" ht="15.75" x14ac:dyDescent="0.25">
      <c r="B4" s="125" t="s">
        <v>47</v>
      </c>
      <c r="C4" s="147"/>
      <c r="D4" s="149"/>
      <c r="E4" s="150"/>
      <c r="F4" s="159" t="str">
        <f>IF(D4=0,'Podpůrný list pro výpočty'!$C$15,"")</f>
        <v>Prosím vyplňte</v>
      </c>
      <c r="G4" s="160"/>
      <c r="J4" s="94" t="str">
        <f>'Podpůrný list pro výpočty'!C12</f>
        <v>Zadaný seznam soutěžících je v pořádku a odpovídá dané soutěžní kategorii.</v>
      </c>
      <c r="L4" s="94">
        <v>3</v>
      </c>
    </row>
    <row r="5" spans="1:12" ht="15.75" x14ac:dyDescent="0.25">
      <c r="B5" s="132" t="s">
        <v>48</v>
      </c>
      <c r="C5" s="146"/>
      <c r="D5" s="151"/>
      <c r="E5" s="152"/>
      <c r="F5" s="159" t="str">
        <f>IF(D5=0,'Podpůrný list pro výpočty'!$C$15,"")</f>
        <v>Prosím vyplňte</v>
      </c>
      <c r="G5" s="160"/>
      <c r="J5" s="94" t="s">
        <v>58</v>
      </c>
      <c r="L5" s="94">
        <v>4</v>
      </c>
    </row>
    <row r="6" spans="1:12" ht="16.5" thickBot="1" x14ac:dyDescent="0.3">
      <c r="B6" s="129" t="s">
        <v>49</v>
      </c>
      <c r="C6" s="148"/>
      <c r="D6" s="153"/>
      <c r="E6" s="154"/>
      <c r="F6" s="159" t="str">
        <f>IF(D6=0,'Podpůrný list pro výpočty'!$C$15,"")</f>
        <v>Prosím vyplňte</v>
      </c>
      <c r="G6" s="160"/>
      <c r="J6" s="94">
        <f>IF($D$4='Podpůrný list pro výpočty'!$B$51,'Podpůrný list pro výpočty'!$C$51,IF($D$4='Podpůrný list pro výpočty'!$B$52,'Podpůrný list pro výpočty'!$C$52,IF($D$4='Podpůrný list pro výpočty'!$B$53,'Podpůrný list pro výpočty'!$C$53,IF($D$4='Podpůrný list pro výpočty'!$B$54,'Podpůrný list pro výpočty'!$C$54,IF($D$4='Podpůrný list pro výpočty'!$B$55,'Podpůrný list pro výpočty'!$C$55,IF($D$4='Podpůrný list pro výpočty'!$B$56,'Podpůrný list pro výpočty'!$C$56,))))))</f>
        <v>0</v>
      </c>
      <c r="L6" s="94">
        <v>5</v>
      </c>
    </row>
    <row r="7" spans="1:12" ht="16.5" customHeight="1" thickBot="1" x14ac:dyDescent="0.3">
      <c r="B7" s="165"/>
      <c r="C7" s="166"/>
      <c r="D7" s="166"/>
      <c r="E7" s="167"/>
      <c r="J7" s="94">
        <f>IF($D$4='Podpůrný list pro výpočty'!$B$51,'Podpůrný list pro výpočty'!$D$51,IF($D$4='Podpůrný list pro výpočty'!$B$52,'Podpůrný list pro výpočty'!$D$52,IF($D$4='Podpůrný list pro výpočty'!$B$53,'Podpůrný list pro výpočty'!$D$53,IF($D$4='Podpůrný list pro výpočty'!$B$54,'Podpůrný list pro výpočty'!$D$54,IF($D$4='Podpůrný list pro výpočty'!$B$55,'Podpůrný list pro výpočty'!$D$55,IF($D$4='Podpůrný list pro výpočty'!$B$56,'Podpůrný list pro výpočty'!$D$56,))))))</f>
        <v>0</v>
      </c>
      <c r="L7" s="94">
        <v>6</v>
      </c>
    </row>
    <row r="8" spans="1:12" ht="15.75" x14ac:dyDescent="0.25">
      <c r="B8" s="125" t="s">
        <v>50</v>
      </c>
      <c r="C8" s="147"/>
      <c r="D8" s="155"/>
      <c r="E8" s="156"/>
      <c r="F8" s="159"/>
      <c r="G8" s="160"/>
      <c r="J8" s="94" t="s">
        <v>130</v>
      </c>
      <c r="L8" s="94">
        <v>7</v>
      </c>
    </row>
    <row r="9" spans="1:12" ht="15.75" x14ac:dyDescent="0.25">
      <c r="B9" s="132" t="s">
        <v>60</v>
      </c>
      <c r="C9" s="146"/>
      <c r="D9" s="157"/>
      <c r="E9" s="158"/>
      <c r="F9" s="175" t="str">
        <f>IF(D9=0,'Podpůrný list pro výpočty'!$C$16,"")</f>
        <v>Prosím vyplňte ve formátu m:ss, např.: 1:30</v>
      </c>
      <c r="G9" s="176"/>
      <c r="J9" s="95">
        <f>IF($D$4='Podpůrný list pro výpočty'!$B$67,'Podpůrný list pro výpočty'!$C$67,IF($D$4='Podpůrný list pro výpočty'!$B$68,'Podpůrný list pro výpočty'!$C$68,IF($D$4='Podpůrný list pro výpočty'!$B$69,'Podpůrný list pro výpočty'!$C$69,IF($D$4='Podpůrný list pro výpočty'!$B$70,'Podpůrný list pro výpočty'!$C$70,IF($D$4='Podpůrný list pro výpočty'!$B$71,'Podpůrný list pro výpočty'!$C$71,IF($D$4='Podpůrný list pro výpočty'!$B$72,'Podpůrný list pro výpočty'!$C$72,))))))*60</f>
        <v>0</v>
      </c>
      <c r="L9" s="94">
        <v>8</v>
      </c>
    </row>
    <row r="10" spans="1:12" ht="15.75" customHeight="1" x14ac:dyDescent="0.25">
      <c r="B10" s="132" t="s">
        <v>51</v>
      </c>
      <c r="C10" s="146"/>
      <c r="D10" s="171"/>
      <c r="E10" s="172"/>
      <c r="F10" s="159" t="str">
        <f>IF(D10=0,'Podpůrný list pro výpočty'!$C$15,"")</f>
        <v>Prosím vyplňte</v>
      </c>
      <c r="G10" s="160"/>
      <c r="J10" s="95">
        <f>IF($D$4='Podpůrný list pro výpočty'!$B$67,'Podpůrný list pro výpočty'!$D$67,IF($D$4='Podpůrný list pro výpočty'!$B$68,'Podpůrný list pro výpočty'!$D$68,IF($D$4='Podpůrný list pro výpočty'!$B$69,'Podpůrný list pro výpočty'!$D$69,IF($D$4='Podpůrný list pro výpočty'!$B$70,'Podpůrný list pro výpočty'!$D$70,IF($D$4='Podpůrný list pro výpočty'!$B$71,'Podpůrný list pro výpočty'!$D$71,IF($D$4='Podpůrný list pro výpočty'!$B$72,'Podpůrný list pro výpočty'!$D$72,))))))*60</f>
        <v>0</v>
      </c>
      <c r="L10" s="94">
        <v>9</v>
      </c>
    </row>
    <row r="11" spans="1:12" ht="15.75" x14ac:dyDescent="0.25">
      <c r="B11" s="161" t="s">
        <v>52</v>
      </c>
      <c r="C11" s="162"/>
      <c r="D11" s="49" t="s">
        <v>13</v>
      </c>
      <c r="E11" s="40"/>
      <c r="F11" s="178" t="str">
        <f>IF(OR(D4=0,D5=0,D9=0,D10=0)=TRUE,'Podpůrný list pro výpočty'!C23,IF($D$4=0,"",IF(COUNTBLANK(H16:H40)=25,'Podpůrný list pro výpočty'!C12,"")))</f>
        <v>Zkontrolujte, že máte vyplněny údaje: Soutěžní kategorie, Věková kategorie, Délka skladby a Počet soutěžících.</v>
      </c>
      <c r="G11" s="178"/>
      <c r="H11" s="69"/>
      <c r="J11" s="94" t="s">
        <v>114</v>
      </c>
      <c r="L11" s="94">
        <v>10</v>
      </c>
    </row>
    <row r="12" spans="1:12" ht="15.75" customHeight="1" thickBot="1" x14ac:dyDescent="0.3">
      <c r="B12" s="163"/>
      <c r="C12" s="164"/>
      <c r="D12" s="50" t="s">
        <v>14</v>
      </c>
      <c r="E12" s="41"/>
      <c r="F12" s="178"/>
      <c r="G12" s="178"/>
      <c r="J12" s="96" t="str">
        <f>IF(AND($D$4='Podpůrný list pro výpočty'!B74,$D$5='Podpůrný list pro výpočty'!C74),'Podpůrný list pro výpočty'!D74,IF(AND($D$4='Podpůrný list pro výpočty'!B75,$D$5='Podpůrný list pro výpočty'!C75),'Podpůrný list pro výpočty'!D75,IF(AND($D$4='Podpůrný list pro výpočty'!B76,$D$5='Podpůrný list pro výpočty'!C76),'Podpůrný list pro výpočty'!D76,IF(AND($D$4='Podpůrný list pro výpočty'!B77,$D$5='Podpůrný list pro výpočty'!C77),'Podpůrný list pro výpočty'!D77,IF(AND($D$4='Podpůrný list pro výpočty'!B78,$D$5='Podpůrný list pro výpočty'!C78),'Podpůrný list pro výpočty'!D78,IF(AND($D$4='Podpůrný list pro výpočty'!B79,$D$5='Podpůrný list pro výpočty'!C79),'Podpůrný list pro výpočty'!D79,IF(AND($D$4='Podpůrný list pro výpočty'!B80,$D$5='Podpůrný list pro výpočty'!C80),'Podpůrný list pro výpočty'!D80,IF(AND($D$4='Podpůrný list pro výpočty'!B81,$D$5='Podpůrný list pro výpočty'!C81),'Podpůrný list pro výpočty'!D81,IF(AND($D$4='Podpůrný list pro výpočty'!B82,$D$5='Podpůrný list pro výpočty'!C82),'Podpůrný list pro výpočty'!D82,IF(AND($D$4='Podpůrný list pro výpočty'!B83,$D$5='Podpůrný list pro výpočty'!C83),'Podpůrný list pro výpočty'!D83,IF(AND($D$4='Podpůrný list pro výpočty'!B84,$D$5='Podpůrný list pro výpočty'!C84),'Podpůrný list pro výpočty'!D84,IF(AND($D$4='Podpůrný list pro výpočty'!B85,$D$5='Podpůrný list pro výpočty'!C85),'Podpůrný list pro výpočty'!D85,IF(AND($D$4='Podpůrný list pro výpočty'!B86,$D$5='Podpůrný list pro výpočty'!C86),'Podpůrný list pro výpočty'!D86,IF(AND($D$4='Podpůrný list pro výpočty'!B87,$D$5='Podpůrný list pro výpočty'!C87),'Podpůrný list pro výpočty'!D87,IF(AND($D$4='Podpůrný list pro výpočty'!B88,$D$5='Podpůrný list pro výpočty'!C88),'Podpůrný list pro výpočty'!D88,IF(AND($D$4='Podpůrný list pro výpočty'!B89,$D$5='Podpůrný list pro výpočty'!C89),'Podpůrný list pro výpočty'!D89,IF(AND($D$4='Podpůrný list pro výpočty'!B90,$D$5='Podpůrný list pro výpočty'!C90),'Podpůrný list pro výpočty'!D90,IF(AND($D$4='Podpůrný list pro výpočty'!B91,$D$5='Podpůrný list pro výpočty'!C91),'Podpůrný list pro výpočty'!D91,IF(AND($D$4='Podpůrný list pro výpočty'!B92,$D$5='Podpůrný list pro výpočty'!C92),'Podpůrný list pro výpočty'!D92,IF(AND($D$4='Podpůrný list pro výpočty'!B93,$D$5='Podpůrný list pro výpočty'!C93),'Podpůrný list pro výpočty'!D93,IF(AND($D$4='Podpůrný list pro výpočty'!B94,$D$5='Podpůrný list pro výpočty'!C94),'Podpůrný list pro výpočty'!D94,IF(AND($D$4='Podpůrný list pro výpočty'!B95,$D$5='Podpůrný list pro výpočty'!C95),'Podpůrný list pro výpočty'!D95,IF(AND($D$4='Podpůrný list pro výpočty'!B96,$D$5='Podpůrný list pro výpočty'!C96),'Podpůrný list pro výpočty'!D96,IF(AND($D$4='Podpůrný list pro výpočty'!B97,$D$5='Podpůrný list pro výpočty'!C97),'Podpůrný list pro výpočty'!D97,IF(D4=D5,"",'Podpůrný list pro výpočty'!C14)))))))))))))))))))))))))</f>
        <v/>
      </c>
      <c r="L12" s="94">
        <v>11</v>
      </c>
    </row>
    <row r="13" spans="1:12" x14ac:dyDescent="0.25">
      <c r="F13" s="178"/>
      <c r="G13" s="178"/>
      <c r="L13" s="94">
        <v>12</v>
      </c>
    </row>
    <row r="14" spans="1:12" ht="21.75" customHeight="1" thickBot="1" x14ac:dyDescent="0.4">
      <c r="B14" s="170" t="s">
        <v>53</v>
      </c>
      <c r="C14" s="170"/>
      <c r="D14" s="170"/>
      <c r="E14" s="170"/>
      <c r="F14" s="177" t="str">
        <f>IF(D10="",'Podpůrný list pro výpočty'!$C$17,"")</f>
        <v>Pro vyplňování seznamu zadejte počet soutěžících.</v>
      </c>
      <c r="G14" s="177"/>
      <c r="H14" s="68" t="str">
        <f>IF(COUNTBLANK(H16:H40)=25,"","Chybové hlášení:")</f>
        <v/>
      </c>
      <c r="L14" s="94">
        <v>13</v>
      </c>
    </row>
    <row r="15" spans="1:12" ht="31.5" customHeight="1" thickBot="1" x14ac:dyDescent="0.3">
      <c r="B15" s="168" t="s">
        <v>0</v>
      </c>
      <c r="C15" s="169"/>
      <c r="D15" s="173" t="s">
        <v>3</v>
      </c>
      <c r="E15" s="174"/>
      <c r="F15" s="55" t="s">
        <v>4</v>
      </c>
      <c r="G15" s="51" t="s">
        <v>55</v>
      </c>
      <c r="L15" s="94">
        <v>14</v>
      </c>
    </row>
    <row r="16" spans="1:12" ht="15.75" x14ac:dyDescent="0.25">
      <c r="B16" s="56" t="s">
        <v>13</v>
      </c>
      <c r="C16" s="62"/>
      <c r="D16" s="143"/>
      <c r="E16" s="143"/>
      <c r="F16" s="63"/>
      <c r="G16" s="57" t="str">
        <f>IF($D$10&gt;=L2,IF(AND(C16=0,D16=0,F16=0)=TRUE,'Podpůrný list pro výpočty'!$C$13,IF(AND(C16=0,D16=0)=TRUE,'Podpůrný list pro výpočty'!$C$19,IF(F16&gt;0,YEAR('Podpůrný list pro výpočty'!$C$40)-YEAR(F16),'Podpůrný list pro výpočty'!$C$20))),"")</f>
        <v/>
      </c>
      <c r="H16" s="27" t="str">
        <f>IF($D$10&gt;=L2,IF(OR(AND(C16=0,D16=0),F16=0)=FALSE,"",IF(AND(C16=0,D16=0,F16=0)=TRUE,'Podpůrný list pro výpočty'!$C$9,'Podpůrný list pro výpočty'!$C$21)),IF((AND(C16=0,D16=0,F16=0)=TRUE),"",'Podpůrný list pro výpočty'!$C$10))</f>
        <v/>
      </c>
      <c r="L16" s="94">
        <v>15</v>
      </c>
    </row>
    <row r="17" spans="2:12" ht="15.75" x14ac:dyDescent="0.25">
      <c r="B17" s="58" t="s">
        <v>14</v>
      </c>
      <c r="C17" s="64"/>
      <c r="D17" s="145"/>
      <c r="E17" s="145"/>
      <c r="F17" s="65"/>
      <c r="G17" s="59" t="str">
        <f>IF($D$10&gt;=L3,IF(AND(C17=0,D17=0,F17=0)=TRUE,'Podpůrný list pro výpočty'!$C$13,IF(AND(C17=0,D17=0)=TRUE,'Podpůrný list pro výpočty'!$C$19,IF(F17&gt;0,YEAR('Podpůrný list pro výpočty'!$C$40)-YEAR(F17),'Podpůrný list pro výpočty'!$C$20))),"")</f>
        <v/>
      </c>
      <c r="H17" s="27" t="str">
        <f>IF($D$10&gt;=L3,IF(OR(AND(C17=0,D17=0),F17=0)=FALSE,"",IF(AND(C17=0,D17=0,F17=0)=TRUE,'Podpůrný list pro výpočty'!$C$9,'Podpůrný list pro výpočty'!$C$21)),IF((AND(C17=0,D17=0,F17=0)=TRUE),"",'Podpůrný list pro výpočty'!$C$10))</f>
        <v/>
      </c>
      <c r="L17" s="94">
        <v>16</v>
      </c>
    </row>
    <row r="18" spans="2:12" ht="15.75" x14ac:dyDescent="0.25">
      <c r="B18" s="58" t="s">
        <v>15</v>
      </c>
      <c r="C18" s="64"/>
      <c r="D18" s="145"/>
      <c r="E18" s="145"/>
      <c r="F18" s="65"/>
      <c r="G18" s="59" t="str">
        <f>IF($D$10&gt;=L4,IF(AND(C18=0,D18=0,F18=0)=TRUE,'Podpůrný list pro výpočty'!$C$13,IF(AND(C18=0,D18=0)=TRUE,'Podpůrný list pro výpočty'!$C$19,IF(F18&gt;0,YEAR('Podpůrný list pro výpočty'!$C$40)-YEAR(F18),'Podpůrný list pro výpočty'!$C$20))),"")</f>
        <v/>
      </c>
      <c r="H18" s="27" t="str">
        <f>IF($D$10&gt;=L4,IF(OR(AND(C18=0,D18=0),F18=0)=FALSE,"",IF(AND(C18=0,D18=0,F18=0)=TRUE,'Podpůrný list pro výpočty'!$C$9,'Podpůrný list pro výpočty'!$C$21)),IF((AND(C18=0,D18=0,F18=0)=TRUE),"",'Podpůrný list pro výpočty'!$C$10))</f>
        <v/>
      </c>
      <c r="L18" s="94">
        <v>17</v>
      </c>
    </row>
    <row r="19" spans="2:12" ht="15.75" x14ac:dyDescent="0.25">
      <c r="B19" s="58" t="s">
        <v>16</v>
      </c>
      <c r="C19" s="64"/>
      <c r="D19" s="145"/>
      <c r="E19" s="145"/>
      <c r="F19" s="65"/>
      <c r="G19" s="59" t="str">
        <f>IF($D$10&gt;=L5,IF(AND(C19=0,D19=0,F19=0)=TRUE,'Podpůrný list pro výpočty'!$C$13,IF(AND(C19=0,D19=0)=TRUE,'Podpůrný list pro výpočty'!$C$19,IF(F19&gt;0,YEAR('Podpůrný list pro výpočty'!$C$40)-YEAR(F19),'Podpůrný list pro výpočty'!$C$20))),"")</f>
        <v/>
      </c>
      <c r="H19" s="27" t="str">
        <f>IF($D$10&gt;=L5,IF(OR(AND(C19=0,D19=0),F19=0)=FALSE,"",IF(AND(C19=0,D19=0,F19=0)=TRUE,'Podpůrný list pro výpočty'!$C$9,'Podpůrný list pro výpočty'!$C$21)),IF((AND(C19=0,D19=0,F19=0)=TRUE),"",'Podpůrný list pro výpočty'!$C$10))</f>
        <v/>
      </c>
      <c r="L19" s="94">
        <v>18</v>
      </c>
    </row>
    <row r="20" spans="2:12" ht="15.75" x14ac:dyDescent="0.25">
      <c r="B20" s="58" t="s">
        <v>17</v>
      </c>
      <c r="C20" s="64"/>
      <c r="D20" s="145"/>
      <c r="E20" s="145"/>
      <c r="F20" s="65"/>
      <c r="G20" s="59" t="str">
        <f>IF($D$10&gt;=L6,IF(AND(C20=0,D20=0,F20=0)=TRUE,'Podpůrný list pro výpočty'!$C$13,IF(AND(C20=0,D20=0)=TRUE,'Podpůrný list pro výpočty'!$C$19,IF(F20&gt;0,YEAR('Podpůrný list pro výpočty'!$C$40)-YEAR(F20),'Podpůrný list pro výpočty'!$C$20))),"")</f>
        <v/>
      </c>
      <c r="H20" s="27" t="str">
        <f>IF($D$10&gt;=L6,IF(OR(AND(C20=0,D20=0),F20=0)=FALSE,"",IF(AND(C20=0,D20=0,F20=0)=TRUE,'Podpůrný list pro výpočty'!$C$9,'Podpůrný list pro výpočty'!$C$21)),IF((AND(C20=0,D20=0,F20=0)=TRUE),"",'Podpůrný list pro výpočty'!$C$10))</f>
        <v/>
      </c>
      <c r="L20" s="94">
        <v>19</v>
      </c>
    </row>
    <row r="21" spans="2:12" ht="15.75" x14ac:dyDescent="0.25">
      <c r="B21" s="58" t="s">
        <v>18</v>
      </c>
      <c r="C21" s="64"/>
      <c r="D21" s="145"/>
      <c r="E21" s="145"/>
      <c r="F21" s="65"/>
      <c r="G21" s="59" t="str">
        <f>IF($D$10&gt;=L7,IF(AND(C21=0,D21=0,F21=0)=TRUE,'Podpůrný list pro výpočty'!$C$13,IF(AND(C21=0,D21=0)=TRUE,'Podpůrný list pro výpočty'!$C$19,IF(F21&gt;0,YEAR('Podpůrný list pro výpočty'!$C$40)-YEAR(F21),'Podpůrný list pro výpočty'!$C$20))),"")</f>
        <v/>
      </c>
      <c r="H21" s="27" t="str">
        <f>IF($D$10&gt;=L7,IF(OR(AND(C21=0,D21=0),F21=0)=FALSE,"",IF(AND(C21=0,D21=0,F21=0)=TRUE,'Podpůrný list pro výpočty'!$C$9,'Podpůrný list pro výpočty'!$C$21)),IF((AND(C21=0,D21=0,F21=0)=TRUE),"",'Podpůrný list pro výpočty'!$C$10))</f>
        <v/>
      </c>
      <c r="J21" s="98"/>
      <c r="L21" s="94">
        <v>20</v>
      </c>
    </row>
    <row r="22" spans="2:12" ht="15.75" x14ac:dyDescent="0.25">
      <c r="B22" s="58" t="s">
        <v>19</v>
      </c>
      <c r="C22" s="64"/>
      <c r="D22" s="145"/>
      <c r="E22" s="145"/>
      <c r="F22" s="65"/>
      <c r="G22" s="59" t="str">
        <f>IF($D$10&gt;=L8,IF(AND(C22=0,D22=0,F22=0)=TRUE,'Podpůrný list pro výpočty'!$C$13,IF(AND(C22=0,D22=0)=TRUE,'Podpůrný list pro výpočty'!$C$19,IF(F22&gt;0,YEAR('Podpůrný list pro výpočty'!$C$40)-YEAR(F22),'Podpůrný list pro výpočty'!$C$20))),"")</f>
        <v/>
      </c>
      <c r="H22" s="27" t="str">
        <f>IF($D$10&gt;=L8,IF(OR(AND(C22=0,D22=0),F22=0)=FALSE,"",IF(AND(C22=0,D22=0,F22=0)=TRUE,'Podpůrný list pro výpočty'!$C$9,'Podpůrný list pro výpočty'!$C$21)),IF((AND(C22=0,D22=0,F22=0)=TRUE),"",'Podpůrný list pro výpočty'!$C$10))</f>
        <v/>
      </c>
      <c r="J22" s="98"/>
      <c r="L22" s="94">
        <v>21</v>
      </c>
    </row>
    <row r="23" spans="2:12" ht="15.75" x14ac:dyDescent="0.25">
      <c r="B23" s="58" t="s">
        <v>20</v>
      </c>
      <c r="C23" s="64"/>
      <c r="D23" s="145"/>
      <c r="E23" s="145"/>
      <c r="F23" s="65"/>
      <c r="G23" s="59" t="str">
        <f>IF($D$10&gt;=L9,IF(AND(C23=0,D23=0,F23=0)=TRUE,'Podpůrný list pro výpočty'!$C$13,IF(AND(C23=0,D23=0)=TRUE,'Podpůrný list pro výpočty'!$C$19,IF(F23&gt;0,YEAR('Podpůrný list pro výpočty'!$C$40)-YEAR(F23),'Podpůrný list pro výpočty'!$C$20))),"")</f>
        <v/>
      </c>
      <c r="H23" s="27" t="str">
        <f>IF($D$10&gt;=L9,IF(OR(AND(C23=0,D23=0),F23=0)=FALSE,"",IF(AND(C23=0,D23=0,F23=0)=TRUE,'Podpůrný list pro výpočty'!$C$9,'Podpůrný list pro výpočty'!$C$21)),IF((AND(C23=0,D23=0,F23=0)=TRUE),"",'Podpůrný list pro výpočty'!$C$10))</f>
        <v/>
      </c>
      <c r="L23" s="94">
        <v>22</v>
      </c>
    </row>
    <row r="24" spans="2:12" ht="15.75" x14ac:dyDescent="0.25">
      <c r="B24" s="58" t="s">
        <v>21</v>
      </c>
      <c r="C24" s="64"/>
      <c r="D24" s="145"/>
      <c r="E24" s="145"/>
      <c r="F24" s="65"/>
      <c r="G24" s="59" t="str">
        <f>IF($D$10&gt;=L10,IF(AND(C24=0,D24=0,F24=0)=TRUE,'Podpůrný list pro výpočty'!$C$13,IF(AND(C24=0,D24=0)=TRUE,'Podpůrný list pro výpočty'!$C$19,IF(F24&gt;0,YEAR('Podpůrný list pro výpočty'!$C$40)-YEAR(F24),'Podpůrný list pro výpočty'!$C$20))),"")</f>
        <v/>
      </c>
      <c r="H24" s="27" t="str">
        <f>IF($D$10&gt;=L10,IF(OR(AND(C24=0,D24=0),F24=0)=FALSE,"",IF(AND(C24=0,D24=0,F24=0)=TRUE,'Podpůrný list pro výpočty'!$C$9,'Podpůrný list pro výpočty'!$C$21)),IF((AND(C24=0,D24=0,F24=0)=TRUE),"",'Podpůrný list pro výpočty'!$C$10))</f>
        <v/>
      </c>
      <c r="L24" s="94">
        <v>23</v>
      </c>
    </row>
    <row r="25" spans="2:12" ht="15.75" x14ac:dyDescent="0.25">
      <c r="B25" s="58" t="s">
        <v>22</v>
      </c>
      <c r="C25" s="64"/>
      <c r="D25" s="145"/>
      <c r="E25" s="145"/>
      <c r="F25" s="65"/>
      <c r="G25" s="59" t="str">
        <f>IF($D$10&gt;=L11,IF(AND(C25=0,D25=0,F25=0)=TRUE,'Podpůrný list pro výpočty'!$C$13,IF(AND(C25=0,D25=0)=TRUE,'Podpůrný list pro výpočty'!$C$19,IF(F25&gt;0,YEAR('Podpůrný list pro výpočty'!$C$40)-YEAR(F25),'Podpůrný list pro výpočty'!$C$20))),"")</f>
        <v/>
      </c>
      <c r="H25" s="27" t="str">
        <f>IF($D$10&gt;=L11,IF(OR(AND(C25=0,D25=0),F25=0)=FALSE,"",IF(AND(C25=0,D25=0,F25=0)=TRUE,'Podpůrný list pro výpočty'!$C$9,'Podpůrný list pro výpočty'!$C$21)),IF((AND(C25=0,D25=0,F25=0)=TRUE),"",'Podpůrný list pro výpočty'!$C$10))</f>
        <v/>
      </c>
      <c r="L25" s="94">
        <v>24</v>
      </c>
    </row>
    <row r="26" spans="2:12" ht="15.75" x14ac:dyDescent="0.25">
      <c r="B26" s="58" t="s">
        <v>61</v>
      </c>
      <c r="C26" s="64"/>
      <c r="D26" s="145"/>
      <c r="E26" s="145"/>
      <c r="F26" s="65"/>
      <c r="G26" s="59" t="str">
        <f>IF($D$10&gt;=L12,IF(AND(C26=0,D26=0,F26=0)=TRUE,'Podpůrný list pro výpočty'!$C$13,IF(AND(C26=0,D26=0)=TRUE,'Podpůrný list pro výpočty'!$C$19,IF(F26&gt;0,YEAR('Podpůrný list pro výpočty'!$C$40)-YEAR(F26),'Podpůrný list pro výpočty'!$C$20))),"")</f>
        <v/>
      </c>
      <c r="H26" s="27" t="str">
        <f>IF($D$10&gt;=L12,IF(OR(AND(C26=0,D26=0),F26=0)=FALSE,"",IF(AND(C26=0,D26=0,F26=0)=TRUE,'Podpůrný list pro výpočty'!$C$9,'Podpůrný list pro výpočty'!$C$21)),IF((AND(C26=0,D26=0,F26=0)=TRUE),"",'Podpůrný list pro výpočty'!$C$10))</f>
        <v/>
      </c>
      <c r="L26" s="94">
        <v>25</v>
      </c>
    </row>
    <row r="27" spans="2:12" ht="15.75" x14ac:dyDescent="0.25">
      <c r="B27" s="58" t="s">
        <v>62</v>
      </c>
      <c r="C27" s="64"/>
      <c r="D27" s="145"/>
      <c r="E27" s="145"/>
      <c r="F27" s="65"/>
      <c r="G27" s="59" t="str">
        <f>IF($D$10&gt;=L13,IF(AND(C27=0,D27=0,F27=0)=TRUE,'Podpůrný list pro výpočty'!$C$13,IF(AND(C27=0,D27=0)=TRUE,'Podpůrný list pro výpočty'!$C$19,IF(F27&gt;0,YEAR('Podpůrný list pro výpočty'!$C$40)-YEAR(F27),'Podpůrný list pro výpočty'!$C$20))),"")</f>
        <v/>
      </c>
      <c r="H27" s="27" t="str">
        <f>IF($D$10&gt;=L13,IF(OR(AND(C27=0,D27=0),F27=0)=FALSE,"",IF(AND(C27=0,D27=0,F27=0)=TRUE,'Podpůrný list pro výpočty'!$C$9,'Podpůrný list pro výpočty'!$C$21)),IF((AND(C27=0,D27=0,F27=0)=TRUE),"",'Podpůrný list pro výpočty'!$C$10))</f>
        <v/>
      </c>
    </row>
    <row r="28" spans="2:12" ht="15.75" x14ac:dyDescent="0.25">
      <c r="B28" s="58" t="s">
        <v>63</v>
      </c>
      <c r="C28" s="64"/>
      <c r="D28" s="145"/>
      <c r="E28" s="145"/>
      <c r="F28" s="65"/>
      <c r="G28" s="59" t="str">
        <f>IF($D$10&gt;=L14,IF(AND(C28=0,D28=0,F28=0)=TRUE,'Podpůrný list pro výpočty'!$C$13,IF(AND(C28=0,D28=0)=TRUE,'Podpůrný list pro výpočty'!$C$19,IF(F28&gt;0,YEAR('Podpůrný list pro výpočty'!$C$40)-YEAR(F28),'Podpůrný list pro výpočty'!$C$20))),"")</f>
        <v/>
      </c>
      <c r="H28" s="27" t="str">
        <f>IF($D$10&gt;=L14,IF(OR(AND(C28=0,D28=0),F28=0)=FALSE,"",IF(AND(C28=0,D28=0,F28=0)=TRUE,'Podpůrný list pro výpočty'!$C$9,'Podpůrný list pro výpočty'!$C$21)),IF((AND(C28=0,D28=0,F28=0)=TRUE),"",'Podpůrný list pro výpočty'!$C$10))</f>
        <v/>
      </c>
    </row>
    <row r="29" spans="2:12" ht="15.75" x14ac:dyDescent="0.25">
      <c r="B29" s="58" t="s">
        <v>64</v>
      </c>
      <c r="C29" s="64"/>
      <c r="D29" s="145"/>
      <c r="E29" s="145"/>
      <c r="F29" s="65"/>
      <c r="G29" s="59" t="str">
        <f>IF($D$10&gt;=L15,IF(AND(C29=0,D29=0,F29=0)=TRUE,'Podpůrný list pro výpočty'!$C$13,IF(AND(C29=0,D29=0)=TRUE,'Podpůrný list pro výpočty'!$C$19,IF(F29&gt;0,YEAR('Podpůrný list pro výpočty'!$C$40)-YEAR(F29),'Podpůrný list pro výpočty'!$C$20))),"")</f>
        <v/>
      </c>
      <c r="H29" s="27" t="str">
        <f>IF($D$10&gt;=L15,IF(OR(AND(C29=0,D29=0),F29=0)=FALSE,"",IF(AND(C29=0,D29=0,F29=0)=TRUE,'Podpůrný list pro výpočty'!$C$9,'Podpůrný list pro výpočty'!$C$21)),IF((AND(C29=0,D29=0,F29=0)=TRUE),"",'Podpůrný list pro výpočty'!$C$10))</f>
        <v/>
      </c>
      <c r="J29" s="97"/>
    </row>
    <row r="30" spans="2:12" ht="15.75" x14ac:dyDescent="0.25">
      <c r="B30" s="58" t="s">
        <v>65</v>
      </c>
      <c r="C30" s="64"/>
      <c r="D30" s="145"/>
      <c r="E30" s="145"/>
      <c r="F30" s="65"/>
      <c r="G30" s="59" t="str">
        <f>IF($D$10&gt;=L16,IF(AND(C30=0,D30=0,F30=0)=TRUE,'Podpůrný list pro výpočty'!$C$13,IF(AND(C30=0,D30=0)=TRUE,'Podpůrný list pro výpočty'!$C$19,IF(F30&gt;0,YEAR('Podpůrný list pro výpočty'!$C$40)-YEAR(F30),'Podpůrný list pro výpočty'!$C$20))),"")</f>
        <v/>
      </c>
      <c r="H30" s="27" t="str">
        <f>IF($D$10&gt;=L16,IF(OR(AND(C30=0,D30=0),F30=0)=FALSE,"",IF(AND(C30=0,D30=0,F30=0)=TRUE,'Podpůrný list pro výpočty'!$C$9,'Podpůrný list pro výpočty'!$C$21)),IF((AND(C30=0,D30=0,F30=0)=TRUE),"",'Podpůrný list pro výpočty'!$C$10))</f>
        <v/>
      </c>
    </row>
    <row r="31" spans="2:12" ht="15.75" x14ac:dyDescent="0.25">
      <c r="B31" s="58" t="s">
        <v>66</v>
      </c>
      <c r="C31" s="64"/>
      <c r="D31" s="145"/>
      <c r="E31" s="145"/>
      <c r="F31" s="65"/>
      <c r="G31" s="59" t="str">
        <f>IF($D$10&gt;=L17,IF(AND(C31=0,D31=0,F31=0)=TRUE,'Podpůrný list pro výpočty'!$C$13,IF(AND(C31=0,D31=0)=TRUE,'Podpůrný list pro výpočty'!$C$19,IF(F31&gt;0,YEAR('Podpůrný list pro výpočty'!$C$40)-YEAR(F31),'Podpůrný list pro výpočty'!$C$20))),"")</f>
        <v/>
      </c>
      <c r="H31" s="27" t="str">
        <f>IF($D$10&gt;=L17,IF(OR(AND(C31=0,D31=0),F31=0)=FALSE,"",IF(AND(C31=0,D31=0,F31=0)=TRUE,'Podpůrný list pro výpočty'!$C$9,'Podpůrný list pro výpočty'!$C$21)),IF((AND(C31=0,D31=0,F31=0)=TRUE),"",'Podpůrný list pro výpočty'!$C$10))</f>
        <v/>
      </c>
    </row>
    <row r="32" spans="2:12" ht="15.75" x14ac:dyDescent="0.25">
      <c r="B32" s="58" t="s">
        <v>67</v>
      </c>
      <c r="C32" s="64"/>
      <c r="D32" s="145"/>
      <c r="E32" s="145"/>
      <c r="F32" s="65"/>
      <c r="G32" s="59" t="str">
        <f>IF($D$10&gt;=L18,IF(AND(C32=0,D32=0,F32=0)=TRUE,'Podpůrný list pro výpočty'!$C$13,IF(AND(C32=0,D32=0)=TRUE,'Podpůrný list pro výpočty'!$C$19,IF(F32&gt;0,YEAR('Podpůrný list pro výpočty'!$C$40)-YEAR(F32),'Podpůrný list pro výpočty'!$C$20))),"")</f>
        <v/>
      </c>
      <c r="H32" s="27" t="str">
        <f>IF($D$10&gt;=L18,IF(OR(AND(C32=0,D32=0),F32=0)=FALSE,"",IF(AND(C32=0,D32=0,F32=0)=TRUE,'Podpůrný list pro výpočty'!$C$9,'Podpůrný list pro výpočty'!$C$21)),IF((AND(C32=0,D32=0,F32=0)=TRUE),"",'Podpůrný list pro výpočty'!$C$10))</f>
        <v/>
      </c>
    </row>
    <row r="33" spans="2:8" ht="15.75" x14ac:dyDescent="0.25">
      <c r="B33" s="58" t="s">
        <v>68</v>
      </c>
      <c r="C33" s="64"/>
      <c r="D33" s="145"/>
      <c r="E33" s="145"/>
      <c r="F33" s="65"/>
      <c r="G33" s="59" t="str">
        <f>IF($D$10&gt;=L19,IF(AND(C33=0,D33=0,F33=0)=TRUE,'Podpůrný list pro výpočty'!$C$13,IF(AND(C33=0,D33=0)=TRUE,'Podpůrný list pro výpočty'!$C$19,IF(F33&gt;0,YEAR('Podpůrný list pro výpočty'!$C$40)-YEAR(F33),'Podpůrný list pro výpočty'!$C$20))),"")</f>
        <v/>
      </c>
      <c r="H33" s="27" t="str">
        <f>IF($D$10&gt;=L19,IF(OR(AND(C33=0,D33=0),F33=0)=FALSE,"",IF(AND(C33=0,D33=0,F33=0)=TRUE,'Podpůrný list pro výpočty'!$C$9,'Podpůrný list pro výpočty'!$C$21)),IF((AND(C33=0,D33=0,F33=0)=TRUE),"",'Podpůrný list pro výpočty'!$C$10))</f>
        <v/>
      </c>
    </row>
    <row r="34" spans="2:8" ht="15.75" x14ac:dyDescent="0.25">
      <c r="B34" s="58" t="s">
        <v>69</v>
      </c>
      <c r="C34" s="64"/>
      <c r="D34" s="145"/>
      <c r="E34" s="145"/>
      <c r="F34" s="65"/>
      <c r="G34" s="59" t="str">
        <f>IF($D$10&gt;=L20,IF(AND(C34=0,D34=0,F34=0)=TRUE,'Podpůrný list pro výpočty'!$C$13,IF(AND(C34=0,D34=0)=TRUE,'Podpůrný list pro výpočty'!$C$19,IF(F34&gt;0,YEAR('Podpůrný list pro výpočty'!$C$40)-YEAR(F34),'Podpůrný list pro výpočty'!$C$20))),"")</f>
        <v/>
      </c>
      <c r="H34" s="27" t="str">
        <f>IF($D$10&gt;=L20,IF(OR(AND(C34=0,D34=0),F34=0)=FALSE,"",IF(AND(C34=0,D34=0,F34=0)=TRUE,'Podpůrný list pro výpočty'!$C$9,'Podpůrný list pro výpočty'!$C$21)),IF((AND(C34=0,D34=0,F34=0)=TRUE),"",'Podpůrný list pro výpočty'!$C$10))</f>
        <v/>
      </c>
    </row>
    <row r="35" spans="2:8" ht="15.75" x14ac:dyDescent="0.25">
      <c r="B35" s="58" t="s">
        <v>70</v>
      </c>
      <c r="C35" s="64"/>
      <c r="D35" s="145"/>
      <c r="E35" s="145"/>
      <c r="F35" s="65"/>
      <c r="G35" s="59" t="str">
        <f>IF($D$10&gt;=L21,IF(AND(C35=0,D35=0,F35=0)=TRUE,'Podpůrný list pro výpočty'!$C$13,IF(AND(C35=0,D35=0)=TRUE,'Podpůrný list pro výpočty'!$C$19,IF(F35&gt;0,YEAR('Podpůrný list pro výpočty'!$C$40)-YEAR(F35),'Podpůrný list pro výpočty'!$C$20))),"")</f>
        <v/>
      </c>
      <c r="H35" s="27" t="str">
        <f>IF($D$10&gt;=L21,IF(OR(AND(C35=0,D35=0),F35=0)=FALSE,"",IF(AND(C35=0,D35=0,F35=0)=TRUE,'Podpůrný list pro výpočty'!$C$9,'Podpůrný list pro výpočty'!$C$21)),IF((AND(C35=0,D35=0,F35=0)=TRUE),"",'Podpůrný list pro výpočty'!$C$10))</f>
        <v/>
      </c>
    </row>
    <row r="36" spans="2:8" ht="15.75" x14ac:dyDescent="0.25">
      <c r="B36" s="58" t="s">
        <v>71</v>
      </c>
      <c r="C36" s="64"/>
      <c r="D36" s="145"/>
      <c r="E36" s="145"/>
      <c r="F36" s="65"/>
      <c r="G36" s="59" t="str">
        <f>IF($D$10&gt;=L22,IF(AND(C36=0,D36=0,F36=0)=TRUE,'Podpůrný list pro výpočty'!$C$13,IF(AND(C36=0,D36=0)=TRUE,'Podpůrný list pro výpočty'!$C$19,IF(F36&gt;0,YEAR('Podpůrný list pro výpočty'!$C$40)-YEAR(F36),'Podpůrný list pro výpočty'!$C$20))),"")</f>
        <v/>
      </c>
      <c r="H36" s="27" t="str">
        <f>IF($D$10&gt;=L22,IF(OR(AND(C36=0,D36=0),F36=0)=FALSE,"",IF(AND(C36=0,D36=0,F36=0)=TRUE,'Podpůrný list pro výpočty'!$C$9,'Podpůrný list pro výpočty'!$C$21)),IF((AND(C36=0,D36=0,F36=0)=TRUE),"",'Podpůrný list pro výpočty'!$C$10))</f>
        <v/>
      </c>
    </row>
    <row r="37" spans="2:8" ht="15.75" x14ac:dyDescent="0.25">
      <c r="B37" s="58" t="s">
        <v>72</v>
      </c>
      <c r="C37" s="64"/>
      <c r="D37" s="145"/>
      <c r="E37" s="145"/>
      <c r="F37" s="65"/>
      <c r="G37" s="59" t="str">
        <f>IF($D$10&gt;=L23,IF(AND(C37=0,D37=0,F37=0)=TRUE,'Podpůrný list pro výpočty'!$C$13,IF(AND(C37=0,D37=0)=TRUE,'Podpůrný list pro výpočty'!$C$19,IF(F37&gt;0,YEAR('Podpůrný list pro výpočty'!$C$40)-YEAR(F37),'Podpůrný list pro výpočty'!$C$20))),"")</f>
        <v/>
      </c>
      <c r="H37" s="27" t="str">
        <f>IF($D$10&gt;=L23,IF(OR(AND(C37=0,D37=0),F37=0)=FALSE,"",IF(AND(C37=0,D37=0,F37=0)=TRUE,'Podpůrný list pro výpočty'!$C$9,'Podpůrný list pro výpočty'!$C$21)),IF((AND(C37=0,D37=0,F37=0)=TRUE),"",'Podpůrný list pro výpočty'!$C$10))</f>
        <v/>
      </c>
    </row>
    <row r="38" spans="2:8" ht="15.75" x14ac:dyDescent="0.25">
      <c r="B38" s="58" t="s">
        <v>73</v>
      </c>
      <c r="C38" s="64"/>
      <c r="D38" s="145"/>
      <c r="E38" s="145"/>
      <c r="F38" s="65"/>
      <c r="G38" s="59" t="str">
        <f>IF($D$10&gt;=L24,IF(AND(C38=0,D38=0,F38=0)=TRUE,'Podpůrný list pro výpočty'!$C$13,IF(AND(C38=0,D38=0)=TRUE,'Podpůrný list pro výpočty'!$C$19,IF(F38&gt;0,YEAR('Podpůrný list pro výpočty'!$C$40)-YEAR(F38),'Podpůrný list pro výpočty'!$C$20))),"")</f>
        <v/>
      </c>
      <c r="H38" s="27" t="str">
        <f>IF($D$10&gt;=L24,IF(OR(AND(C38=0,D38=0),F38=0)=FALSE,"",IF(AND(C38=0,D38=0,F38=0)=TRUE,'Podpůrný list pro výpočty'!$C$9,'Podpůrný list pro výpočty'!$C$21)),IF((AND(C38=0,D38=0,F38=0)=TRUE),"",'Podpůrný list pro výpočty'!$C$10))</f>
        <v/>
      </c>
    </row>
    <row r="39" spans="2:8" ht="15.75" x14ac:dyDescent="0.25">
      <c r="B39" s="58" t="s">
        <v>74</v>
      </c>
      <c r="C39" s="64"/>
      <c r="D39" s="145"/>
      <c r="E39" s="145"/>
      <c r="F39" s="65"/>
      <c r="G39" s="59" t="str">
        <f>IF($D$10&gt;=L25,IF(AND(C39=0,D39=0,F39=0)=TRUE,'Podpůrný list pro výpočty'!$C$13,IF(AND(C39=0,D39=0)=TRUE,'Podpůrný list pro výpočty'!$C$19,IF(F39&gt;0,YEAR('Podpůrný list pro výpočty'!$C$40)-YEAR(F39),'Podpůrný list pro výpočty'!$C$20))),"")</f>
        <v/>
      </c>
      <c r="H39" s="27" t="str">
        <f>IF($D$10&gt;=L25,IF(OR(AND(C39=0,D39=0),F39=0)=FALSE,"",IF(AND(C39=0,D39=0,F39=0)=TRUE,'Podpůrný list pro výpočty'!$C$9,'Podpůrný list pro výpočty'!$C$21)),IF((AND(C39=0,D39=0,F39=0)=TRUE),"",'Podpůrný list pro výpočty'!$C$10))</f>
        <v/>
      </c>
    </row>
    <row r="40" spans="2:8" ht="16.5" thickBot="1" x14ac:dyDescent="0.3">
      <c r="B40" s="60" t="s">
        <v>75</v>
      </c>
      <c r="C40" s="66"/>
      <c r="D40" s="144"/>
      <c r="E40" s="144"/>
      <c r="F40" s="67"/>
      <c r="G40" s="61" t="str">
        <f>IF($D$10&gt;=L26,IF(AND(C40=0,D40=0,F40=0)=TRUE,'Podpůrný list pro výpočty'!$C$13,IF(AND(C40=0,D40=0)=TRUE,'Podpůrný list pro výpočty'!$C$19,IF(F40&gt;0,YEAR('Podpůrný list pro výpočty'!$C$40)-YEAR(F40),'Podpůrný list pro výpočty'!$C$20))),"")</f>
        <v/>
      </c>
      <c r="H40" s="27" t="str">
        <f>IF($D$10&gt;=L26,IF(OR(AND(C40=0,D40=0),F40=0)=FALSE,"",IF(AND(C40=0,D40=0,F40=0)=TRUE,'Podpůrný list pro výpočty'!$C$9,'Podpůrný list pro výpočty'!$C$21)),IF((AND(C40=0,D40=0,F40=0)=TRUE),"",'Podpůrný list pro výpočty'!$C$10))</f>
        <v/>
      </c>
    </row>
  </sheetData>
  <sheetProtection algorithmName="SHA-512" hashValue="q9ki2UnbB3rrwGm0aRi+352UmTQhU94Sq3tPjUMVrap4ER9C1QWLHCnA2bqFGQCEHFQgxrT46HKthlqxdQv1ag==" saltValue="xhtHTpn7aRrvBwRiG6eY1g==" spinCount="100000" sheet="1" objects="1" scenarios="1" selectLockedCells="1"/>
  <mergeCells count="52">
    <mergeCell ref="B5:C5"/>
    <mergeCell ref="D5:E5"/>
    <mergeCell ref="F5:G5"/>
    <mergeCell ref="A1:G1"/>
    <mergeCell ref="B3:E3"/>
    <mergeCell ref="B4:C4"/>
    <mergeCell ref="D4:E4"/>
    <mergeCell ref="F4:G4"/>
    <mergeCell ref="B6:C6"/>
    <mergeCell ref="D6:E6"/>
    <mergeCell ref="F6:G6"/>
    <mergeCell ref="B7:E7"/>
    <mergeCell ref="B8:C8"/>
    <mergeCell ref="D8:E8"/>
    <mergeCell ref="F8:G8"/>
    <mergeCell ref="B9:C9"/>
    <mergeCell ref="D9:E9"/>
    <mergeCell ref="F9:G9"/>
    <mergeCell ref="B10:C10"/>
    <mergeCell ref="D10:E10"/>
    <mergeCell ref="F10:G10"/>
    <mergeCell ref="D21:E21"/>
    <mergeCell ref="B11:C12"/>
    <mergeCell ref="F11:G13"/>
    <mergeCell ref="B14:E14"/>
    <mergeCell ref="F14:G14"/>
    <mergeCell ref="B15:C15"/>
    <mergeCell ref="D15:E15"/>
    <mergeCell ref="D16:E16"/>
    <mergeCell ref="D17:E17"/>
    <mergeCell ref="D18:E18"/>
    <mergeCell ref="D19:E19"/>
    <mergeCell ref="D20:E20"/>
    <mergeCell ref="D33:E33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40:E40"/>
    <mergeCell ref="D34:E34"/>
    <mergeCell ref="D35:E35"/>
    <mergeCell ref="D36:E36"/>
    <mergeCell ref="D37:E37"/>
    <mergeCell ref="D38:E38"/>
    <mergeCell ref="D39:E39"/>
  </mergeCells>
  <conditionalFormatting sqref="D4:E6 D8:D11 E8:E9 E11">
    <cfRule type="expression" dxfId="179" priority="4">
      <formula>D4=""</formula>
    </cfRule>
  </conditionalFormatting>
  <conditionalFormatting sqref="B16:B40">
    <cfRule type="expression" dxfId="178" priority="1">
      <formula>OR(AND(C16=0,D16=0),F16=0)=FALSE</formula>
    </cfRule>
  </conditionalFormatting>
  <conditionalFormatting sqref="A1:G1">
    <cfRule type="expression" dxfId="177" priority="3">
      <formula>$A$1&lt;&gt;$J$3</formula>
    </cfRule>
  </conditionalFormatting>
  <conditionalFormatting sqref="A2:H40">
    <cfRule type="expression" dxfId="176" priority="2">
      <formula>$A$1&lt;&gt;$J$3</formula>
    </cfRule>
  </conditionalFormatting>
  <conditionalFormatting sqref="B16:B39">
    <cfRule type="expression" dxfId="175" priority="5">
      <formula>$D$10&gt;=L2</formula>
    </cfRule>
  </conditionalFormatting>
  <conditionalFormatting sqref="C16:C39">
    <cfRule type="expression" dxfId="174" priority="6">
      <formula>$D$10&gt;=L2</formula>
    </cfRule>
  </conditionalFormatting>
  <conditionalFormatting sqref="F16:F39">
    <cfRule type="expression" dxfId="173" priority="8">
      <formula>$D$10&gt;=L2</formula>
    </cfRule>
  </conditionalFormatting>
  <conditionalFormatting sqref="G16:G39">
    <cfRule type="expression" dxfId="172" priority="9">
      <formula>$D$10&gt;=L2</formula>
    </cfRule>
  </conditionalFormatting>
  <conditionalFormatting sqref="D16:E39">
    <cfRule type="expression" dxfId="171" priority="7">
      <formula>$D$10&gt;=L2</formula>
    </cfRule>
  </conditionalFormatting>
  <conditionalFormatting sqref="B40:F40">
    <cfRule type="expression" dxfId="170" priority="11">
      <formula>$D$10=$L$26</formula>
    </cfRule>
  </conditionalFormatting>
  <conditionalFormatting sqref="G40">
    <cfRule type="expression" dxfId="169" priority="10">
      <formula>$D$10=$L$26</formula>
    </cfRule>
  </conditionalFormatting>
  <conditionalFormatting sqref="F11">
    <cfRule type="expression" dxfId="168" priority="12">
      <formula>$F$11=$J$4</formula>
    </cfRule>
  </conditionalFormatting>
  <dataValidations count="5">
    <dataValidation type="date" operator="lessThanOrEqual" allowBlank="1" showErrorMessage="1" errorTitle="Tornádo říká:" error="Pokoušíte se zadat datum, které je v budoucnosti." sqref="F16:F40">
      <formula1>TODAY()</formula1>
    </dataValidation>
    <dataValidation type="whole" allowBlank="1" showErrorMessage="1" errorTitle="Tornádo říká:" error="Prosím zadejte počet soutěžících, který odpovídá zvolené soutěžní kategorii. Počty soutěžících pro jednotlivé soutěžní kategorie naleznete v Propozicích soutěže Tornádo 2018." sqref="D10">
      <formula1>J6</formula1>
      <formula2>J7</formula2>
    </dataValidation>
    <dataValidation type="whole" allowBlank="1" showErrorMessage="1" errorTitle="Tornádo říká:" error="Prosím zadejte počet soutěžících, který odpovídá zvolené soutěžní kategorii. Počty soutěžících pro jednotlivé soutěžní kategorie naleznete v Propozicích soutěže Tornádo 2018." sqref="E10">
      <formula1>K9</formula1>
      <formula2>K10</formula2>
    </dataValidation>
    <dataValidation type="time" allowBlank="1" showInputMessage="1" showErrorMessage="1" errorTitle="Tornádo říká:" error="Prosím zadejte čas, který odpovídá zvolené soutěžní kategorii. Časy pro jednotlivé soutěžní kategorie naleznete v Propozicích soutěže Tornádo 2018." sqref="D9">
      <formula1>J9</formula1>
      <formula2>J10</formula2>
    </dataValidation>
    <dataValidation type="time" allowBlank="1" showInputMessage="1" showErrorMessage="1" errorTitle="Tornádo říká:" error="Prosím zadejte čas, který odpovídá zvolené soutěžní kategorii. Časy pro jednotlivé soutěžní kategorie naleznete v Propozicích soutěže Tornádo 2018." sqref="E9">
      <formula1>K11</formula1>
      <formula2>K12</formula2>
    </dataValidation>
  </dataValidations>
  <pageMargins left="0.31496062992125984" right="0.31496062992125984" top="0.59055118110236227" bottom="0.59055118110236227" header="0" footer="0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errorTitle="Tornádo říká:" error="Prosím vyberte výkonnostní třídu ze seznamu. Stávající text smažte a rozklikněte šipku vedle buňky._x000a_">
          <x14:formula1>
            <xm:f>IF('Základní informace o klubu'!$C$5=$A$1,'Podpůrný list pro výpočty'!$B$59:$B$60,'Podpůrný list pro výpočty'!$B$63:$B$64)</xm:f>
          </x14:formula1>
          <xm:sqref>D6:E6</xm:sqref>
        </x14:dataValidation>
        <x14:dataValidation type="list" allowBlank="1" showInputMessage="1" showErrorMessage="1" errorTitle="Tornádo říká:" error="Prosím vyberte věkovou kategorii ze seznamu. Stávající text smažte a rozklikněte šipku vedle buňky.">
          <x14:formula1>
            <xm:f>IF('Základní informace o klubu'!$C$5=$A$1,'Podpůrný list pro výpočty'!$B$45:$B$48,'Podpůrný list pro výpočty'!$B$63:$B$64)</xm:f>
          </x14:formula1>
          <xm:sqref>D5:E5</xm:sqref>
        </x14:dataValidation>
        <x14:dataValidation type="list" allowBlank="1" showInputMessage="1" showErrorMessage="1" errorTitle="Tornádo říká:" error="Prosím vyberte soutěžní kategorii ze seznamu. Stávající text smažte a rozklikněte šipku vedle buňky._x000a_">
          <x14:formula1>
            <xm:f>IF('Základní informace o klubu'!$C$5=$A$1,'Podpůrný list pro výpočty'!$B$51:$B$56,'Podpůrný list pro výpočty'!$B$63:$B$64)</xm:f>
          </x14:formula1>
          <xm:sqref>D4:E4</xm:sqref>
        </x14:dataValidation>
        <x14:dataValidation type="list" errorStyle="warning" allowBlank="1" showInputMessage="1" showErrorMessage="1" errorTitle="Tornádo říká:" error="Pokoušíte se zadat trenéra, který není uveden v seznamu. Prosím, doplňte jej na list: &quot;Základní informace o klubu&quot;.">
          <x14:formula1>
            <xm:f>IF('Základní informace o klubu'!$C$5=$A$1,'Základní informace o klubu'!$D$14:$D$21,'Podpůrný list pro výpočty'!$B$63:$B$64)</xm:f>
          </x14:formula1>
          <xm:sqref>E12</xm:sqref>
        </x14:dataValidation>
        <x14:dataValidation type="list" errorStyle="warning" allowBlank="1" showInputMessage="1" showErrorMessage="1" errorTitle="Tornádo říká:" error="Pokoušíte se zadat trenéra, který není uveden v seznamu. Prosím, doplňte jej na list: &quot;Základní informace o klubu&quot;." promptTitle="Tornádo říká:" prompt="Jména všech trenérů zadejte na listu: &quot;Základní informace o klubu&quot;, poté jen vybírejte ze seznamu.">
          <x14:formula1>
            <xm:f>IF('Základní informace o klubu'!$C$5=$A$1,'Základní informace o klubu'!$D$14:$D$21,'Podpůrný list pro výpočty'!$B$63:$B$64)</xm:f>
          </x14:formula1>
          <xm:sqref>E11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"/>
  <sheetViews>
    <sheetView showGridLines="0" workbookViewId="0">
      <selection activeCell="D4" sqref="D4:E4"/>
    </sheetView>
  </sheetViews>
  <sheetFormatPr defaultRowHeight="15" x14ac:dyDescent="0.25"/>
  <cols>
    <col min="1" max="1" width="1.42578125" style="27" customWidth="1"/>
    <col min="2" max="2" width="3.5703125" style="27" customWidth="1"/>
    <col min="3" max="3" width="20.7109375" style="27" customWidth="1"/>
    <col min="4" max="4" width="3.5703125" style="27" customWidth="1"/>
    <col min="5" max="5" width="20.7109375" style="27" customWidth="1"/>
    <col min="6" max="6" width="19.28515625" style="27" customWidth="1"/>
    <col min="7" max="7" width="26.5703125" style="27" customWidth="1"/>
    <col min="8" max="8" width="67.85546875" style="27" customWidth="1"/>
    <col min="9" max="9" width="5.28515625" style="27" customWidth="1"/>
    <col min="10" max="10" width="86.85546875" style="94" customWidth="1"/>
    <col min="11" max="12" width="9.140625" style="94"/>
    <col min="13" max="16384" width="9.140625" style="27"/>
  </cols>
  <sheetData>
    <row r="1" spans="1:12" ht="28.5" x14ac:dyDescent="0.45">
      <c r="A1" s="128" t="str">
        <f>IF('Základní informace o klubu'!C24&gt;=7,IF('Základní informace o klubu'!C5=0,'Podpůrný list pro výpočty'!C7,'Základní informace o klubu'!C5),IF('Základní informace o klubu'!C5=0,IF('Základní informace o klubu'!C24=0,'Podpůrný list pro výpočty'!C5,'Podpůrný list pro výpočty'!C6),IF('Základní informace o klubu'!C24=0,'Podpůrný list pro výpočty'!C3,'Podpůrný list pro výpočty'!C4)))</f>
        <v>Vyplňte, prosím, název klubu a počet formací na listu: "Základní informace o klubu".</v>
      </c>
      <c r="B1" s="128"/>
      <c r="C1" s="128"/>
      <c r="D1" s="128"/>
      <c r="E1" s="128"/>
      <c r="F1" s="128"/>
      <c r="G1" s="128"/>
      <c r="H1" s="48"/>
    </row>
    <row r="2" spans="1:12" x14ac:dyDescent="0.25">
      <c r="J2" s="94" t="s">
        <v>120</v>
      </c>
      <c r="L2" s="94">
        <v>1</v>
      </c>
    </row>
    <row r="3" spans="1:12" ht="21.75" thickBot="1" x14ac:dyDescent="0.4">
      <c r="B3" s="170" t="s">
        <v>2</v>
      </c>
      <c r="C3" s="170"/>
      <c r="D3" s="170"/>
      <c r="E3" s="170"/>
      <c r="J3" s="94">
        <f>'Základní informace o klubu'!C5</f>
        <v>0</v>
      </c>
      <c r="L3" s="94">
        <v>2</v>
      </c>
    </row>
    <row r="4" spans="1:12" ht="15.75" x14ac:dyDescent="0.25">
      <c r="B4" s="125" t="s">
        <v>47</v>
      </c>
      <c r="C4" s="147"/>
      <c r="D4" s="149"/>
      <c r="E4" s="150"/>
      <c r="F4" s="159" t="str">
        <f>IF(D4=0,'Podpůrný list pro výpočty'!$C$15,"")</f>
        <v>Prosím vyplňte</v>
      </c>
      <c r="G4" s="160"/>
      <c r="J4" s="94" t="str">
        <f>'Podpůrný list pro výpočty'!C12</f>
        <v>Zadaný seznam soutěžících je v pořádku a odpovídá dané soutěžní kategorii.</v>
      </c>
      <c r="L4" s="94">
        <v>3</v>
      </c>
    </row>
    <row r="5" spans="1:12" ht="15.75" x14ac:dyDescent="0.25">
      <c r="B5" s="132" t="s">
        <v>48</v>
      </c>
      <c r="C5" s="146"/>
      <c r="D5" s="151"/>
      <c r="E5" s="152"/>
      <c r="F5" s="159" t="str">
        <f>IF(D5=0,'Podpůrný list pro výpočty'!$C$15,"")</f>
        <v>Prosím vyplňte</v>
      </c>
      <c r="G5" s="160"/>
      <c r="J5" s="94" t="s">
        <v>58</v>
      </c>
      <c r="L5" s="94">
        <v>4</v>
      </c>
    </row>
    <row r="6" spans="1:12" ht="16.5" thickBot="1" x14ac:dyDescent="0.3">
      <c r="B6" s="129" t="s">
        <v>49</v>
      </c>
      <c r="C6" s="148"/>
      <c r="D6" s="153"/>
      <c r="E6" s="154"/>
      <c r="F6" s="159" t="str">
        <f>IF(D6=0,'Podpůrný list pro výpočty'!$C$15,"")</f>
        <v>Prosím vyplňte</v>
      </c>
      <c r="G6" s="160"/>
      <c r="J6" s="94">
        <f>IF($D$4='Podpůrný list pro výpočty'!$B$51,'Podpůrný list pro výpočty'!$C$51,IF($D$4='Podpůrný list pro výpočty'!$B$52,'Podpůrný list pro výpočty'!$C$52,IF($D$4='Podpůrný list pro výpočty'!$B$53,'Podpůrný list pro výpočty'!$C$53,IF($D$4='Podpůrný list pro výpočty'!$B$54,'Podpůrný list pro výpočty'!$C$54,IF($D$4='Podpůrný list pro výpočty'!$B$55,'Podpůrný list pro výpočty'!$C$55,IF($D$4='Podpůrný list pro výpočty'!$B$56,'Podpůrný list pro výpočty'!$C$56,))))))</f>
        <v>0</v>
      </c>
      <c r="L6" s="94">
        <v>5</v>
      </c>
    </row>
    <row r="7" spans="1:12" ht="16.5" customHeight="1" thickBot="1" x14ac:dyDescent="0.3">
      <c r="B7" s="165"/>
      <c r="C7" s="166"/>
      <c r="D7" s="166"/>
      <c r="E7" s="167"/>
      <c r="J7" s="94">
        <f>IF($D$4='Podpůrný list pro výpočty'!$B$51,'Podpůrný list pro výpočty'!$D$51,IF($D$4='Podpůrný list pro výpočty'!$B$52,'Podpůrný list pro výpočty'!$D$52,IF($D$4='Podpůrný list pro výpočty'!$B$53,'Podpůrný list pro výpočty'!$D$53,IF($D$4='Podpůrný list pro výpočty'!$B$54,'Podpůrný list pro výpočty'!$D$54,IF($D$4='Podpůrný list pro výpočty'!$B$55,'Podpůrný list pro výpočty'!$D$55,IF($D$4='Podpůrný list pro výpočty'!$B$56,'Podpůrný list pro výpočty'!$D$56,))))))</f>
        <v>0</v>
      </c>
      <c r="L7" s="94">
        <v>6</v>
      </c>
    </row>
    <row r="8" spans="1:12" ht="15.75" x14ac:dyDescent="0.25">
      <c r="B8" s="125" t="s">
        <v>50</v>
      </c>
      <c r="C8" s="147"/>
      <c r="D8" s="155"/>
      <c r="E8" s="156"/>
      <c r="F8" s="159"/>
      <c r="G8" s="160"/>
      <c r="J8" s="94" t="s">
        <v>130</v>
      </c>
      <c r="L8" s="94">
        <v>7</v>
      </c>
    </row>
    <row r="9" spans="1:12" ht="15.75" x14ac:dyDescent="0.25">
      <c r="B9" s="132" t="s">
        <v>60</v>
      </c>
      <c r="C9" s="146"/>
      <c r="D9" s="157"/>
      <c r="E9" s="158"/>
      <c r="F9" s="175" t="str">
        <f>IF(D9=0,'Podpůrný list pro výpočty'!$C$16,"")</f>
        <v>Prosím vyplňte ve formátu m:ss, např.: 1:30</v>
      </c>
      <c r="G9" s="176"/>
      <c r="J9" s="95">
        <f>IF($D$4='Podpůrný list pro výpočty'!$B$67,'Podpůrný list pro výpočty'!$C$67,IF($D$4='Podpůrný list pro výpočty'!$B$68,'Podpůrný list pro výpočty'!$C$68,IF($D$4='Podpůrný list pro výpočty'!$B$69,'Podpůrný list pro výpočty'!$C$69,IF($D$4='Podpůrný list pro výpočty'!$B$70,'Podpůrný list pro výpočty'!$C$70,IF($D$4='Podpůrný list pro výpočty'!$B$71,'Podpůrný list pro výpočty'!$C$71,IF($D$4='Podpůrný list pro výpočty'!$B$72,'Podpůrný list pro výpočty'!$C$72,))))))*60</f>
        <v>0</v>
      </c>
      <c r="L9" s="94">
        <v>8</v>
      </c>
    </row>
    <row r="10" spans="1:12" ht="15.75" customHeight="1" x14ac:dyDescent="0.25">
      <c r="B10" s="132" t="s">
        <v>51</v>
      </c>
      <c r="C10" s="146"/>
      <c r="D10" s="171"/>
      <c r="E10" s="172"/>
      <c r="F10" s="159" t="str">
        <f>IF(D10=0,'Podpůrný list pro výpočty'!$C$15,"")</f>
        <v>Prosím vyplňte</v>
      </c>
      <c r="G10" s="160"/>
      <c r="J10" s="95">
        <f>IF($D$4='Podpůrný list pro výpočty'!$B$67,'Podpůrný list pro výpočty'!$D$67,IF($D$4='Podpůrný list pro výpočty'!$B$68,'Podpůrný list pro výpočty'!$D$68,IF($D$4='Podpůrný list pro výpočty'!$B$69,'Podpůrný list pro výpočty'!$D$69,IF($D$4='Podpůrný list pro výpočty'!$B$70,'Podpůrný list pro výpočty'!$D$70,IF($D$4='Podpůrný list pro výpočty'!$B$71,'Podpůrný list pro výpočty'!$D$71,IF($D$4='Podpůrný list pro výpočty'!$B$72,'Podpůrný list pro výpočty'!$D$72,))))))*60</f>
        <v>0</v>
      </c>
      <c r="L10" s="94">
        <v>9</v>
      </c>
    </row>
    <row r="11" spans="1:12" ht="15.75" x14ac:dyDescent="0.25">
      <c r="B11" s="161" t="s">
        <v>52</v>
      </c>
      <c r="C11" s="162"/>
      <c r="D11" s="49" t="s">
        <v>13</v>
      </c>
      <c r="E11" s="40"/>
      <c r="F11" s="178" t="str">
        <f>IF(OR(D4=0,D5=0,D9=0,D10=0)=TRUE,'Podpůrný list pro výpočty'!C23,IF($D$4=0,"",IF(COUNTBLANK(H16:H40)=25,'Podpůrný list pro výpočty'!C12,"")))</f>
        <v>Zkontrolujte, že máte vyplněny údaje: Soutěžní kategorie, Věková kategorie, Délka skladby a Počet soutěžících.</v>
      </c>
      <c r="G11" s="178"/>
      <c r="H11" s="69"/>
      <c r="J11" s="94" t="s">
        <v>114</v>
      </c>
      <c r="L11" s="94">
        <v>10</v>
      </c>
    </row>
    <row r="12" spans="1:12" ht="15.75" customHeight="1" thickBot="1" x14ac:dyDescent="0.3">
      <c r="B12" s="163"/>
      <c r="C12" s="164"/>
      <c r="D12" s="50" t="s">
        <v>14</v>
      </c>
      <c r="E12" s="41"/>
      <c r="F12" s="178"/>
      <c r="G12" s="178"/>
      <c r="J12" s="96" t="str">
        <f>IF(AND($D$4='Podpůrný list pro výpočty'!B74,$D$5='Podpůrný list pro výpočty'!C74),'Podpůrný list pro výpočty'!D74,IF(AND($D$4='Podpůrný list pro výpočty'!B75,$D$5='Podpůrný list pro výpočty'!C75),'Podpůrný list pro výpočty'!D75,IF(AND($D$4='Podpůrný list pro výpočty'!B76,$D$5='Podpůrný list pro výpočty'!C76),'Podpůrný list pro výpočty'!D76,IF(AND($D$4='Podpůrný list pro výpočty'!B77,$D$5='Podpůrný list pro výpočty'!C77),'Podpůrný list pro výpočty'!D77,IF(AND($D$4='Podpůrný list pro výpočty'!B78,$D$5='Podpůrný list pro výpočty'!C78),'Podpůrný list pro výpočty'!D78,IF(AND($D$4='Podpůrný list pro výpočty'!B79,$D$5='Podpůrný list pro výpočty'!C79),'Podpůrný list pro výpočty'!D79,IF(AND($D$4='Podpůrný list pro výpočty'!B80,$D$5='Podpůrný list pro výpočty'!C80),'Podpůrný list pro výpočty'!D80,IF(AND($D$4='Podpůrný list pro výpočty'!B81,$D$5='Podpůrný list pro výpočty'!C81),'Podpůrný list pro výpočty'!D81,IF(AND($D$4='Podpůrný list pro výpočty'!B82,$D$5='Podpůrný list pro výpočty'!C82),'Podpůrný list pro výpočty'!D82,IF(AND($D$4='Podpůrný list pro výpočty'!B83,$D$5='Podpůrný list pro výpočty'!C83),'Podpůrný list pro výpočty'!D83,IF(AND($D$4='Podpůrný list pro výpočty'!B84,$D$5='Podpůrný list pro výpočty'!C84),'Podpůrný list pro výpočty'!D84,IF(AND($D$4='Podpůrný list pro výpočty'!B85,$D$5='Podpůrný list pro výpočty'!C85),'Podpůrný list pro výpočty'!D85,IF(AND($D$4='Podpůrný list pro výpočty'!B86,$D$5='Podpůrný list pro výpočty'!C86),'Podpůrný list pro výpočty'!D86,IF(AND($D$4='Podpůrný list pro výpočty'!B87,$D$5='Podpůrný list pro výpočty'!C87),'Podpůrný list pro výpočty'!D87,IF(AND($D$4='Podpůrný list pro výpočty'!B88,$D$5='Podpůrný list pro výpočty'!C88),'Podpůrný list pro výpočty'!D88,IF(AND($D$4='Podpůrný list pro výpočty'!B89,$D$5='Podpůrný list pro výpočty'!C89),'Podpůrný list pro výpočty'!D89,IF(AND($D$4='Podpůrný list pro výpočty'!B90,$D$5='Podpůrný list pro výpočty'!C90),'Podpůrný list pro výpočty'!D90,IF(AND($D$4='Podpůrný list pro výpočty'!B91,$D$5='Podpůrný list pro výpočty'!C91),'Podpůrný list pro výpočty'!D91,IF(AND($D$4='Podpůrný list pro výpočty'!B92,$D$5='Podpůrný list pro výpočty'!C92),'Podpůrný list pro výpočty'!D92,IF(AND($D$4='Podpůrný list pro výpočty'!B93,$D$5='Podpůrný list pro výpočty'!C93),'Podpůrný list pro výpočty'!D93,IF(AND($D$4='Podpůrný list pro výpočty'!B94,$D$5='Podpůrný list pro výpočty'!C94),'Podpůrný list pro výpočty'!D94,IF(AND($D$4='Podpůrný list pro výpočty'!B95,$D$5='Podpůrný list pro výpočty'!C95),'Podpůrný list pro výpočty'!D95,IF(AND($D$4='Podpůrný list pro výpočty'!B96,$D$5='Podpůrný list pro výpočty'!C96),'Podpůrný list pro výpočty'!D96,IF(AND($D$4='Podpůrný list pro výpočty'!B97,$D$5='Podpůrný list pro výpočty'!C97),'Podpůrný list pro výpočty'!D97,IF(D4=D5,"",'Podpůrný list pro výpočty'!C14)))))))))))))))))))))))))</f>
        <v/>
      </c>
      <c r="L12" s="94">
        <v>11</v>
      </c>
    </row>
    <row r="13" spans="1:12" x14ac:dyDescent="0.25">
      <c r="F13" s="178"/>
      <c r="G13" s="178"/>
      <c r="L13" s="94">
        <v>12</v>
      </c>
    </row>
    <row r="14" spans="1:12" ht="21.75" customHeight="1" thickBot="1" x14ac:dyDescent="0.4">
      <c r="B14" s="170" t="s">
        <v>53</v>
      </c>
      <c r="C14" s="170"/>
      <c r="D14" s="170"/>
      <c r="E14" s="170"/>
      <c r="F14" s="177" t="str">
        <f>IF(D10="",'Podpůrný list pro výpočty'!$C$17,"")</f>
        <v>Pro vyplňování seznamu zadejte počet soutěžících.</v>
      </c>
      <c r="G14" s="177"/>
      <c r="H14" s="68" t="str">
        <f>IF(COUNTBLANK(H16:H40)=25,"","Chybové hlášení:")</f>
        <v/>
      </c>
      <c r="L14" s="94">
        <v>13</v>
      </c>
    </row>
    <row r="15" spans="1:12" ht="31.5" customHeight="1" thickBot="1" x14ac:dyDescent="0.3">
      <c r="B15" s="168" t="s">
        <v>0</v>
      </c>
      <c r="C15" s="169"/>
      <c r="D15" s="173" t="s">
        <v>3</v>
      </c>
      <c r="E15" s="174"/>
      <c r="F15" s="55" t="s">
        <v>4</v>
      </c>
      <c r="G15" s="51" t="s">
        <v>55</v>
      </c>
      <c r="L15" s="94">
        <v>14</v>
      </c>
    </row>
    <row r="16" spans="1:12" ht="15.75" x14ac:dyDescent="0.25">
      <c r="B16" s="56" t="s">
        <v>13</v>
      </c>
      <c r="C16" s="62"/>
      <c r="D16" s="143"/>
      <c r="E16" s="143"/>
      <c r="F16" s="63"/>
      <c r="G16" s="57" t="str">
        <f>IF($D$10&gt;=L2,IF(AND(C16=0,D16=0,F16=0)=TRUE,'Podpůrný list pro výpočty'!$C$13,IF(AND(C16=0,D16=0)=TRUE,'Podpůrný list pro výpočty'!$C$19,IF(F16&gt;0,YEAR('Podpůrný list pro výpočty'!$C$40)-YEAR(F16),'Podpůrný list pro výpočty'!$C$20))),"")</f>
        <v/>
      </c>
      <c r="H16" s="27" t="str">
        <f>IF($D$10&gt;=L2,IF(OR(AND(C16=0,D16=0),F16=0)=FALSE,"",IF(AND(C16=0,D16=0,F16=0)=TRUE,'Podpůrný list pro výpočty'!$C$9,'Podpůrný list pro výpočty'!$C$21)),IF((AND(C16=0,D16=0,F16=0)=TRUE),"",'Podpůrný list pro výpočty'!$C$10))</f>
        <v/>
      </c>
      <c r="L16" s="94">
        <v>15</v>
      </c>
    </row>
    <row r="17" spans="2:12" ht="15.75" x14ac:dyDescent="0.25">
      <c r="B17" s="58" t="s">
        <v>14</v>
      </c>
      <c r="C17" s="64"/>
      <c r="D17" s="145"/>
      <c r="E17" s="145"/>
      <c r="F17" s="65"/>
      <c r="G17" s="59" t="str">
        <f>IF($D$10&gt;=L3,IF(AND(C17=0,D17=0,F17=0)=TRUE,'Podpůrný list pro výpočty'!$C$13,IF(AND(C17=0,D17=0)=TRUE,'Podpůrný list pro výpočty'!$C$19,IF(F17&gt;0,YEAR('Podpůrný list pro výpočty'!$C$40)-YEAR(F17),'Podpůrný list pro výpočty'!$C$20))),"")</f>
        <v/>
      </c>
      <c r="H17" s="27" t="str">
        <f>IF($D$10&gt;=L3,IF(OR(AND(C17=0,D17=0),F17=0)=FALSE,"",IF(AND(C17=0,D17=0,F17=0)=TRUE,'Podpůrný list pro výpočty'!$C$9,'Podpůrný list pro výpočty'!$C$21)),IF((AND(C17=0,D17=0,F17=0)=TRUE),"",'Podpůrný list pro výpočty'!$C$10))</f>
        <v/>
      </c>
      <c r="L17" s="94">
        <v>16</v>
      </c>
    </row>
    <row r="18" spans="2:12" ht="15.75" x14ac:dyDescent="0.25">
      <c r="B18" s="58" t="s">
        <v>15</v>
      </c>
      <c r="C18" s="64"/>
      <c r="D18" s="145"/>
      <c r="E18" s="145"/>
      <c r="F18" s="65"/>
      <c r="G18" s="59" t="str">
        <f>IF($D$10&gt;=L4,IF(AND(C18=0,D18=0,F18=0)=TRUE,'Podpůrný list pro výpočty'!$C$13,IF(AND(C18=0,D18=0)=TRUE,'Podpůrný list pro výpočty'!$C$19,IF(F18&gt;0,YEAR('Podpůrný list pro výpočty'!$C$40)-YEAR(F18),'Podpůrný list pro výpočty'!$C$20))),"")</f>
        <v/>
      </c>
      <c r="H18" s="27" t="str">
        <f>IF($D$10&gt;=L4,IF(OR(AND(C18=0,D18=0),F18=0)=FALSE,"",IF(AND(C18=0,D18=0,F18=0)=TRUE,'Podpůrný list pro výpočty'!$C$9,'Podpůrný list pro výpočty'!$C$21)),IF((AND(C18=0,D18=0,F18=0)=TRUE),"",'Podpůrný list pro výpočty'!$C$10))</f>
        <v/>
      </c>
      <c r="L18" s="94">
        <v>17</v>
      </c>
    </row>
    <row r="19" spans="2:12" ht="15.75" x14ac:dyDescent="0.25">
      <c r="B19" s="58" t="s">
        <v>16</v>
      </c>
      <c r="C19" s="64"/>
      <c r="D19" s="145"/>
      <c r="E19" s="145"/>
      <c r="F19" s="65"/>
      <c r="G19" s="59" t="str">
        <f>IF($D$10&gt;=L5,IF(AND(C19=0,D19=0,F19=0)=TRUE,'Podpůrný list pro výpočty'!$C$13,IF(AND(C19=0,D19=0)=TRUE,'Podpůrný list pro výpočty'!$C$19,IF(F19&gt;0,YEAR('Podpůrný list pro výpočty'!$C$40)-YEAR(F19),'Podpůrný list pro výpočty'!$C$20))),"")</f>
        <v/>
      </c>
      <c r="H19" s="27" t="str">
        <f>IF($D$10&gt;=L5,IF(OR(AND(C19=0,D19=0),F19=0)=FALSE,"",IF(AND(C19=0,D19=0,F19=0)=TRUE,'Podpůrný list pro výpočty'!$C$9,'Podpůrný list pro výpočty'!$C$21)),IF((AND(C19=0,D19=0,F19=0)=TRUE),"",'Podpůrný list pro výpočty'!$C$10))</f>
        <v/>
      </c>
      <c r="L19" s="94">
        <v>18</v>
      </c>
    </row>
    <row r="20" spans="2:12" ht="15.75" x14ac:dyDescent="0.25">
      <c r="B20" s="58" t="s">
        <v>17</v>
      </c>
      <c r="C20" s="64"/>
      <c r="D20" s="145"/>
      <c r="E20" s="145"/>
      <c r="F20" s="65"/>
      <c r="G20" s="59" t="str">
        <f>IF($D$10&gt;=L6,IF(AND(C20=0,D20=0,F20=0)=TRUE,'Podpůrný list pro výpočty'!$C$13,IF(AND(C20=0,D20=0)=TRUE,'Podpůrný list pro výpočty'!$C$19,IF(F20&gt;0,YEAR('Podpůrný list pro výpočty'!$C$40)-YEAR(F20),'Podpůrný list pro výpočty'!$C$20))),"")</f>
        <v/>
      </c>
      <c r="H20" s="27" t="str">
        <f>IF($D$10&gt;=L6,IF(OR(AND(C20=0,D20=0),F20=0)=FALSE,"",IF(AND(C20=0,D20=0,F20=0)=TRUE,'Podpůrný list pro výpočty'!$C$9,'Podpůrný list pro výpočty'!$C$21)),IF((AND(C20=0,D20=0,F20=0)=TRUE),"",'Podpůrný list pro výpočty'!$C$10))</f>
        <v/>
      </c>
      <c r="L20" s="94">
        <v>19</v>
      </c>
    </row>
    <row r="21" spans="2:12" ht="15.75" x14ac:dyDescent="0.25">
      <c r="B21" s="58" t="s">
        <v>18</v>
      </c>
      <c r="C21" s="64"/>
      <c r="D21" s="145"/>
      <c r="E21" s="145"/>
      <c r="F21" s="65"/>
      <c r="G21" s="59" t="str">
        <f>IF($D$10&gt;=L7,IF(AND(C21=0,D21=0,F21=0)=TRUE,'Podpůrný list pro výpočty'!$C$13,IF(AND(C21=0,D21=0)=TRUE,'Podpůrný list pro výpočty'!$C$19,IF(F21&gt;0,YEAR('Podpůrný list pro výpočty'!$C$40)-YEAR(F21),'Podpůrný list pro výpočty'!$C$20))),"")</f>
        <v/>
      </c>
      <c r="H21" s="27" t="str">
        <f>IF($D$10&gt;=L7,IF(OR(AND(C21=0,D21=0),F21=0)=FALSE,"",IF(AND(C21=0,D21=0,F21=0)=TRUE,'Podpůrný list pro výpočty'!$C$9,'Podpůrný list pro výpočty'!$C$21)),IF((AND(C21=0,D21=0,F21=0)=TRUE),"",'Podpůrný list pro výpočty'!$C$10))</f>
        <v/>
      </c>
      <c r="J21" s="98"/>
      <c r="L21" s="94">
        <v>20</v>
      </c>
    </row>
    <row r="22" spans="2:12" ht="15.75" x14ac:dyDescent="0.25">
      <c r="B22" s="58" t="s">
        <v>19</v>
      </c>
      <c r="C22" s="64"/>
      <c r="D22" s="145"/>
      <c r="E22" s="145"/>
      <c r="F22" s="65"/>
      <c r="G22" s="59" t="str">
        <f>IF($D$10&gt;=L8,IF(AND(C22=0,D22=0,F22=0)=TRUE,'Podpůrný list pro výpočty'!$C$13,IF(AND(C22=0,D22=0)=TRUE,'Podpůrný list pro výpočty'!$C$19,IF(F22&gt;0,YEAR('Podpůrný list pro výpočty'!$C$40)-YEAR(F22),'Podpůrný list pro výpočty'!$C$20))),"")</f>
        <v/>
      </c>
      <c r="H22" s="27" t="str">
        <f>IF($D$10&gt;=L8,IF(OR(AND(C22=0,D22=0),F22=0)=FALSE,"",IF(AND(C22=0,D22=0,F22=0)=TRUE,'Podpůrný list pro výpočty'!$C$9,'Podpůrný list pro výpočty'!$C$21)),IF((AND(C22=0,D22=0,F22=0)=TRUE),"",'Podpůrný list pro výpočty'!$C$10))</f>
        <v/>
      </c>
      <c r="J22" s="98"/>
      <c r="L22" s="94">
        <v>21</v>
      </c>
    </row>
    <row r="23" spans="2:12" ht="15.75" x14ac:dyDescent="0.25">
      <c r="B23" s="58" t="s">
        <v>20</v>
      </c>
      <c r="C23" s="64"/>
      <c r="D23" s="145"/>
      <c r="E23" s="145"/>
      <c r="F23" s="65"/>
      <c r="G23" s="59" t="str">
        <f>IF($D$10&gt;=L9,IF(AND(C23=0,D23=0,F23=0)=TRUE,'Podpůrný list pro výpočty'!$C$13,IF(AND(C23=0,D23=0)=TRUE,'Podpůrný list pro výpočty'!$C$19,IF(F23&gt;0,YEAR('Podpůrný list pro výpočty'!$C$40)-YEAR(F23),'Podpůrný list pro výpočty'!$C$20))),"")</f>
        <v/>
      </c>
      <c r="H23" s="27" t="str">
        <f>IF($D$10&gt;=L9,IF(OR(AND(C23=0,D23=0),F23=0)=FALSE,"",IF(AND(C23=0,D23=0,F23=0)=TRUE,'Podpůrný list pro výpočty'!$C$9,'Podpůrný list pro výpočty'!$C$21)),IF((AND(C23=0,D23=0,F23=0)=TRUE),"",'Podpůrný list pro výpočty'!$C$10))</f>
        <v/>
      </c>
      <c r="L23" s="94">
        <v>22</v>
      </c>
    </row>
    <row r="24" spans="2:12" ht="15.75" x14ac:dyDescent="0.25">
      <c r="B24" s="58" t="s">
        <v>21</v>
      </c>
      <c r="C24" s="64"/>
      <c r="D24" s="145"/>
      <c r="E24" s="145"/>
      <c r="F24" s="65"/>
      <c r="G24" s="59" t="str">
        <f>IF($D$10&gt;=L10,IF(AND(C24=0,D24=0,F24=0)=TRUE,'Podpůrný list pro výpočty'!$C$13,IF(AND(C24=0,D24=0)=TRUE,'Podpůrný list pro výpočty'!$C$19,IF(F24&gt;0,YEAR('Podpůrný list pro výpočty'!$C$40)-YEAR(F24),'Podpůrný list pro výpočty'!$C$20))),"")</f>
        <v/>
      </c>
      <c r="H24" s="27" t="str">
        <f>IF($D$10&gt;=L10,IF(OR(AND(C24=0,D24=0),F24=0)=FALSE,"",IF(AND(C24=0,D24=0,F24=0)=TRUE,'Podpůrný list pro výpočty'!$C$9,'Podpůrný list pro výpočty'!$C$21)),IF((AND(C24=0,D24=0,F24=0)=TRUE),"",'Podpůrný list pro výpočty'!$C$10))</f>
        <v/>
      </c>
      <c r="L24" s="94">
        <v>23</v>
      </c>
    </row>
    <row r="25" spans="2:12" ht="15.75" x14ac:dyDescent="0.25">
      <c r="B25" s="58" t="s">
        <v>22</v>
      </c>
      <c r="C25" s="64"/>
      <c r="D25" s="145"/>
      <c r="E25" s="145"/>
      <c r="F25" s="65"/>
      <c r="G25" s="59" t="str">
        <f>IF($D$10&gt;=L11,IF(AND(C25=0,D25=0,F25=0)=TRUE,'Podpůrný list pro výpočty'!$C$13,IF(AND(C25=0,D25=0)=TRUE,'Podpůrný list pro výpočty'!$C$19,IF(F25&gt;0,YEAR('Podpůrný list pro výpočty'!$C$40)-YEAR(F25),'Podpůrný list pro výpočty'!$C$20))),"")</f>
        <v/>
      </c>
      <c r="H25" s="27" t="str">
        <f>IF($D$10&gt;=L11,IF(OR(AND(C25=0,D25=0),F25=0)=FALSE,"",IF(AND(C25=0,D25=0,F25=0)=TRUE,'Podpůrný list pro výpočty'!$C$9,'Podpůrný list pro výpočty'!$C$21)),IF((AND(C25=0,D25=0,F25=0)=TRUE),"",'Podpůrný list pro výpočty'!$C$10))</f>
        <v/>
      </c>
      <c r="L25" s="94">
        <v>24</v>
      </c>
    </row>
    <row r="26" spans="2:12" ht="15.75" x14ac:dyDescent="0.25">
      <c r="B26" s="58" t="s">
        <v>61</v>
      </c>
      <c r="C26" s="64"/>
      <c r="D26" s="145"/>
      <c r="E26" s="145"/>
      <c r="F26" s="65"/>
      <c r="G26" s="59" t="str">
        <f>IF($D$10&gt;=L12,IF(AND(C26=0,D26=0,F26=0)=TRUE,'Podpůrný list pro výpočty'!$C$13,IF(AND(C26=0,D26=0)=TRUE,'Podpůrný list pro výpočty'!$C$19,IF(F26&gt;0,YEAR('Podpůrný list pro výpočty'!$C$40)-YEAR(F26),'Podpůrný list pro výpočty'!$C$20))),"")</f>
        <v/>
      </c>
      <c r="H26" s="27" t="str">
        <f>IF($D$10&gt;=L12,IF(OR(AND(C26=0,D26=0),F26=0)=FALSE,"",IF(AND(C26=0,D26=0,F26=0)=TRUE,'Podpůrný list pro výpočty'!$C$9,'Podpůrný list pro výpočty'!$C$21)),IF((AND(C26=0,D26=0,F26=0)=TRUE),"",'Podpůrný list pro výpočty'!$C$10))</f>
        <v/>
      </c>
      <c r="L26" s="94">
        <v>25</v>
      </c>
    </row>
    <row r="27" spans="2:12" ht="15.75" x14ac:dyDescent="0.25">
      <c r="B27" s="58" t="s">
        <v>62</v>
      </c>
      <c r="C27" s="64"/>
      <c r="D27" s="145"/>
      <c r="E27" s="145"/>
      <c r="F27" s="65"/>
      <c r="G27" s="59" t="str">
        <f>IF($D$10&gt;=L13,IF(AND(C27=0,D27=0,F27=0)=TRUE,'Podpůrný list pro výpočty'!$C$13,IF(AND(C27=0,D27=0)=TRUE,'Podpůrný list pro výpočty'!$C$19,IF(F27&gt;0,YEAR('Podpůrný list pro výpočty'!$C$40)-YEAR(F27),'Podpůrný list pro výpočty'!$C$20))),"")</f>
        <v/>
      </c>
      <c r="H27" s="27" t="str">
        <f>IF($D$10&gt;=L13,IF(OR(AND(C27=0,D27=0),F27=0)=FALSE,"",IF(AND(C27=0,D27=0,F27=0)=TRUE,'Podpůrný list pro výpočty'!$C$9,'Podpůrný list pro výpočty'!$C$21)),IF((AND(C27=0,D27=0,F27=0)=TRUE),"",'Podpůrný list pro výpočty'!$C$10))</f>
        <v/>
      </c>
    </row>
    <row r="28" spans="2:12" ht="15.75" x14ac:dyDescent="0.25">
      <c r="B28" s="58" t="s">
        <v>63</v>
      </c>
      <c r="C28" s="64"/>
      <c r="D28" s="145"/>
      <c r="E28" s="145"/>
      <c r="F28" s="65"/>
      <c r="G28" s="59" t="str">
        <f>IF($D$10&gt;=L14,IF(AND(C28=0,D28=0,F28=0)=TRUE,'Podpůrný list pro výpočty'!$C$13,IF(AND(C28=0,D28=0)=TRUE,'Podpůrný list pro výpočty'!$C$19,IF(F28&gt;0,YEAR('Podpůrný list pro výpočty'!$C$40)-YEAR(F28),'Podpůrný list pro výpočty'!$C$20))),"")</f>
        <v/>
      </c>
      <c r="H28" s="27" t="str">
        <f>IF($D$10&gt;=L14,IF(OR(AND(C28=0,D28=0),F28=0)=FALSE,"",IF(AND(C28=0,D28=0,F28=0)=TRUE,'Podpůrný list pro výpočty'!$C$9,'Podpůrný list pro výpočty'!$C$21)),IF((AND(C28=0,D28=0,F28=0)=TRUE),"",'Podpůrný list pro výpočty'!$C$10))</f>
        <v/>
      </c>
    </row>
    <row r="29" spans="2:12" ht="15.75" x14ac:dyDescent="0.25">
      <c r="B29" s="58" t="s">
        <v>64</v>
      </c>
      <c r="C29" s="64"/>
      <c r="D29" s="145"/>
      <c r="E29" s="145"/>
      <c r="F29" s="65"/>
      <c r="G29" s="59" t="str">
        <f>IF($D$10&gt;=L15,IF(AND(C29=0,D29=0,F29=0)=TRUE,'Podpůrný list pro výpočty'!$C$13,IF(AND(C29=0,D29=0)=TRUE,'Podpůrný list pro výpočty'!$C$19,IF(F29&gt;0,YEAR('Podpůrný list pro výpočty'!$C$40)-YEAR(F29),'Podpůrný list pro výpočty'!$C$20))),"")</f>
        <v/>
      </c>
      <c r="H29" s="27" t="str">
        <f>IF($D$10&gt;=L15,IF(OR(AND(C29=0,D29=0),F29=0)=FALSE,"",IF(AND(C29=0,D29=0,F29=0)=TRUE,'Podpůrný list pro výpočty'!$C$9,'Podpůrný list pro výpočty'!$C$21)),IF((AND(C29=0,D29=0,F29=0)=TRUE),"",'Podpůrný list pro výpočty'!$C$10))</f>
        <v/>
      </c>
      <c r="J29" s="97"/>
    </row>
    <row r="30" spans="2:12" ht="15.75" x14ac:dyDescent="0.25">
      <c r="B30" s="58" t="s">
        <v>65</v>
      </c>
      <c r="C30" s="64"/>
      <c r="D30" s="145"/>
      <c r="E30" s="145"/>
      <c r="F30" s="65"/>
      <c r="G30" s="59" t="str">
        <f>IF($D$10&gt;=L16,IF(AND(C30=0,D30=0,F30=0)=TRUE,'Podpůrný list pro výpočty'!$C$13,IF(AND(C30=0,D30=0)=TRUE,'Podpůrný list pro výpočty'!$C$19,IF(F30&gt;0,YEAR('Podpůrný list pro výpočty'!$C$40)-YEAR(F30),'Podpůrný list pro výpočty'!$C$20))),"")</f>
        <v/>
      </c>
      <c r="H30" s="27" t="str">
        <f>IF($D$10&gt;=L16,IF(OR(AND(C30=0,D30=0),F30=0)=FALSE,"",IF(AND(C30=0,D30=0,F30=0)=TRUE,'Podpůrný list pro výpočty'!$C$9,'Podpůrný list pro výpočty'!$C$21)),IF((AND(C30=0,D30=0,F30=0)=TRUE),"",'Podpůrný list pro výpočty'!$C$10))</f>
        <v/>
      </c>
    </row>
    <row r="31" spans="2:12" ht="15.75" x14ac:dyDescent="0.25">
      <c r="B31" s="58" t="s">
        <v>66</v>
      </c>
      <c r="C31" s="64"/>
      <c r="D31" s="145"/>
      <c r="E31" s="145"/>
      <c r="F31" s="65"/>
      <c r="G31" s="59" t="str">
        <f>IF($D$10&gt;=L17,IF(AND(C31=0,D31=0,F31=0)=TRUE,'Podpůrný list pro výpočty'!$C$13,IF(AND(C31=0,D31=0)=TRUE,'Podpůrný list pro výpočty'!$C$19,IF(F31&gt;0,YEAR('Podpůrný list pro výpočty'!$C$40)-YEAR(F31),'Podpůrný list pro výpočty'!$C$20))),"")</f>
        <v/>
      </c>
      <c r="H31" s="27" t="str">
        <f>IF($D$10&gt;=L17,IF(OR(AND(C31=0,D31=0),F31=0)=FALSE,"",IF(AND(C31=0,D31=0,F31=0)=TRUE,'Podpůrný list pro výpočty'!$C$9,'Podpůrný list pro výpočty'!$C$21)),IF((AND(C31=0,D31=0,F31=0)=TRUE),"",'Podpůrný list pro výpočty'!$C$10))</f>
        <v/>
      </c>
    </row>
    <row r="32" spans="2:12" ht="15.75" x14ac:dyDescent="0.25">
      <c r="B32" s="58" t="s">
        <v>67</v>
      </c>
      <c r="C32" s="64"/>
      <c r="D32" s="145"/>
      <c r="E32" s="145"/>
      <c r="F32" s="65"/>
      <c r="G32" s="59" t="str">
        <f>IF($D$10&gt;=L18,IF(AND(C32=0,D32=0,F32=0)=TRUE,'Podpůrný list pro výpočty'!$C$13,IF(AND(C32=0,D32=0)=TRUE,'Podpůrný list pro výpočty'!$C$19,IF(F32&gt;0,YEAR('Podpůrný list pro výpočty'!$C$40)-YEAR(F32),'Podpůrný list pro výpočty'!$C$20))),"")</f>
        <v/>
      </c>
      <c r="H32" s="27" t="str">
        <f>IF($D$10&gt;=L18,IF(OR(AND(C32=0,D32=0),F32=0)=FALSE,"",IF(AND(C32=0,D32=0,F32=0)=TRUE,'Podpůrný list pro výpočty'!$C$9,'Podpůrný list pro výpočty'!$C$21)),IF((AND(C32=0,D32=0,F32=0)=TRUE),"",'Podpůrný list pro výpočty'!$C$10))</f>
        <v/>
      </c>
    </row>
    <row r="33" spans="2:8" ht="15.75" x14ac:dyDescent="0.25">
      <c r="B33" s="58" t="s">
        <v>68</v>
      </c>
      <c r="C33" s="64"/>
      <c r="D33" s="145"/>
      <c r="E33" s="145"/>
      <c r="F33" s="65"/>
      <c r="G33" s="59" t="str">
        <f>IF($D$10&gt;=L19,IF(AND(C33=0,D33=0,F33=0)=TRUE,'Podpůrný list pro výpočty'!$C$13,IF(AND(C33=0,D33=0)=TRUE,'Podpůrný list pro výpočty'!$C$19,IF(F33&gt;0,YEAR('Podpůrný list pro výpočty'!$C$40)-YEAR(F33),'Podpůrný list pro výpočty'!$C$20))),"")</f>
        <v/>
      </c>
      <c r="H33" s="27" t="str">
        <f>IF($D$10&gt;=L19,IF(OR(AND(C33=0,D33=0),F33=0)=FALSE,"",IF(AND(C33=0,D33=0,F33=0)=TRUE,'Podpůrný list pro výpočty'!$C$9,'Podpůrný list pro výpočty'!$C$21)),IF((AND(C33=0,D33=0,F33=0)=TRUE),"",'Podpůrný list pro výpočty'!$C$10))</f>
        <v/>
      </c>
    </row>
    <row r="34" spans="2:8" ht="15.75" x14ac:dyDescent="0.25">
      <c r="B34" s="58" t="s">
        <v>69</v>
      </c>
      <c r="C34" s="64"/>
      <c r="D34" s="145"/>
      <c r="E34" s="145"/>
      <c r="F34" s="65"/>
      <c r="G34" s="59" t="str">
        <f>IF($D$10&gt;=L20,IF(AND(C34=0,D34=0,F34=0)=TRUE,'Podpůrný list pro výpočty'!$C$13,IF(AND(C34=0,D34=0)=TRUE,'Podpůrný list pro výpočty'!$C$19,IF(F34&gt;0,YEAR('Podpůrný list pro výpočty'!$C$40)-YEAR(F34),'Podpůrný list pro výpočty'!$C$20))),"")</f>
        <v/>
      </c>
      <c r="H34" s="27" t="str">
        <f>IF($D$10&gt;=L20,IF(OR(AND(C34=0,D34=0),F34=0)=FALSE,"",IF(AND(C34=0,D34=0,F34=0)=TRUE,'Podpůrný list pro výpočty'!$C$9,'Podpůrný list pro výpočty'!$C$21)),IF((AND(C34=0,D34=0,F34=0)=TRUE),"",'Podpůrný list pro výpočty'!$C$10))</f>
        <v/>
      </c>
    </row>
    <row r="35" spans="2:8" ht="15.75" x14ac:dyDescent="0.25">
      <c r="B35" s="58" t="s">
        <v>70</v>
      </c>
      <c r="C35" s="64"/>
      <c r="D35" s="145"/>
      <c r="E35" s="145"/>
      <c r="F35" s="65"/>
      <c r="G35" s="59" t="str">
        <f>IF($D$10&gt;=L21,IF(AND(C35=0,D35=0,F35=0)=TRUE,'Podpůrný list pro výpočty'!$C$13,IF(AND(C35=0,D35=0)=TRUE,'Podpůrný list pro výpočty'!$C$19,IF(F35&gt;0,YEAR('Podpůrný list pro výpočty'!$C$40)-YEAR(F35),'Podpůrný list pro výpočty'!$C$20))),"")</f>
        <v/>
      </c>
      <c r="H35" s="27" t="str">
        <f>IF($D$10&gt;=L21,IF(OR(AND(C35=0,D35=0),F35=0)=FALSE,"",IF(AND(C35=0,D35=0,F35=0)=TRUE,'Podpůrný list pro výpočty'!$C$9,'Podpůrný list pro výpočty'!$C$21)),IF((AND(C35=0,D35=0,F35=0)=TRUE),"",'Podpůrný list pro výpočty'!$C$10))</f>
        <v/>
      </c>
    </row>
    <row r="36" spans="2:8" ht="15.75" x14ac:dyDescent="0.25">
      <c r="B36" s="58" t="s">
        <v>71</v>
      </c>
      <c r="C36" s="64"/>
      <c r="D36" s="145"/>
      <c r="E36" s="145"/>
      <c r="F36" s="65"/>
      <c r="G36" s="59" t="str">
        <f>IF($D$10&gt;=L22,IF(AND(C36=0,D36=0,F36=0)=TRUE,'Podpůrný list pro výpočty'!$C$13,IF(AND(C36=0,D36=0)=TRUE,'Podpůrný list pro výpočty'!$C$19,IF(F36&gt;0,YEAR('Podpůrný list pro výpočty'!$C$40)-YEAR(F36),'Podpůrný list pro výpočty'!$C$20))),"")</f>
        <v/>
      </c>
      <c r="H36" s="27" t="str">
        <f>IF($D$10&gt;=L22,IF(OR(AND(C36=0,D36=0),F36=0)=FALSE,"",IF(AND(C36=0,D36=0,F36=0)=TRUE,'Podpůrný list pro výpočty'!$C$9,'Podpůrný list pro výpočty'!$C$21)),IF((AND(C36=0,D36=0,F36=0)=TRUE),"",'Podpůrný list pro výpočty'!$C$10))</f>
        <v/>
      </c>
    </row>
    <row r="37" spans="2:8" ht="15.75" x14ac:dyDescent="0.25">
      <c r="B37" s="58" t="s">
        <v>72</v>
      </c>
      <c r="C37" s="64"/>
      <c r="D37" s="145"/>
      <c r="E37" s="145"/>
      <c r="F37" s="65"/>
      <c r="G37" s="59" t="str">
        <f>IF($D$10&gt;=L23,IF(AND(C37=0,D37=0,F37=0)=TRUE,'Podpůrný list pro výpočty'!$C$13,IF(AND(C37=0,D37=0)=TRUE,'Podpůrný list pro výpočty'!$C$19,IF(F37&gt;0,YEAR('Podpůrný list pro výpočty'!$C$40)-YEAR(F37),'Podpůrný list pro výpočty'!$C$20))),"")</f>
        <v/>
      </c>
      <c r="H37" s="27" t="str">
        <f>IF($D$10&gt;=L23,IF(OR(AND(C37=0,D37=0),F37=0)=FALSE,"",IF(AND(C37=0,D37=0,F37=0)=TRUE,'Podpůrný list pro výpočty'!$C$9,'Podpůrný list pro výpočty'!$C$21)),IF((AND(C37=0,D37=0,F37=0)=TRUE),"",'Podpůrný list pro výpočty'!$C$10))</f>
        <v/>
      </c>
    </row>
    <row r="38" spans="2:8" ht="15.75" x14ac:dyDescent="0.25">
      <c r="B38" s="58" t="s">
        <v>73</v>
      </c>
      <c r="C38" s="64"/>
      <c r="D38" s="145"/>
      <c r="E38" s="145"/>
      <c r="F38" s="65"/>
      <c r="G38" s="59" t="str">
        <f>IF($D$10&gt;=L24,IF(AND(C38=0,D38=0,F38=0)=TRUE,'Podpůrný list pro výpočty'!$C$13,IF(AND(C38=0,D38=0)=TRUE,'Podpůrný list pro výpočty'!$C$19,IF(F38&gt;0,YEAR('Podpůrný list pro výpočty'!$C$40)-YEAR(F38),'Podpůrný list pro výpočty'!$C$20))),"")</f>
        <v/>
      </c>
      <c r="H38" s="27" t="str">
        <f>IF($D$10&gt;=L24,IF(OR(AND(C38=0,D38=0),F38=0)=FALSE,"",IF(AND(C38=0,D38=0,F38=0)=TRUE,'Podpůrný list pro výpočty'!$C$9,'Podpůrný list pro výpočty'!$C$21)),IF((AND(C38=0,D38=0,F38=0)=TRUE),"",'Podpůrný list pro výpočty'!$C$10))</f>
        <v/>
      </c>
    </row>
    <row r="39" spans="2:8" ht="15.75" x14ac:dyDescent="0.25">
      <c r="B39" s="58" t="s">
        <v>74</v>
      </c>
      <c r="C39" s="64"/>
      <c r="D39" s="145"/>
      <c r="E39" s="145"/>
      <c r="F39" s="65"/>
      <c r="G39" s="59" t="str">
        <f>IF($D$10&gt;=L25,IF(AND(C39=0,D39=0,F39=0)=TRUE,'Podpůrný list pro výpočty'!$C$13,IF(AND(C39=0,D39=0)=TRUE,'Podpůrný list pro výpočty'!$C$19,IF(F39&gt;0,YEAR('Podpůrný list pro výpočty'!$C$40)-YEAR(F39),'Podpůrný list pro výpočty'!$C$20))),"")</f>
        <v/>
      </c>
      <c r="H39" s="27" t="str">
        <f>IF($D$10&gt;=L25,IF(OR(AND(C39=0,D39=0),F39=0)=FALSE,"",IF(AND(C39=0,D39=0,F39=0)=TRUE,'Podpůrný list pro výpočty'!$C$9,'Podpůrný list pro výpočty'!$C$21)),IF((AND(C39=0,D39=0,F39=0)=TRUE),"",'Podpůrný list pro výpočty'!$C$10))</f>
        <v/>
      </c>
    </row>
    <row r="40" spans="2:8" ht="16.5" thickBot="1" x14ac:dyDescent="0.3">
      <c r="B40" s="60" t="s">
        <v>75</v>
      </c>
      <c r="C40" s="66"/>
      <c r="D40" s="144"/>
      <c r="E40" s="144"/>
      <c r="F40" s="67"/>
      <c r="G40" s="61" t="str">
        <f>IF($D$10&gt;=L26,IF(AND(C40=0,D40=0,F40=0)=TRUE,'Podpůrný list pro výpočty'!$C$13,IF(AND(C40=0,D40=0)=TRUE,'Podpůrný list pro výpočty'!$C$19,IF(F40&gt;0,YEAR('Podpůrný list pro výpočty'!$C$40)-YEAR(F40),'Podpůrný list pro výpočty'!$C$20))),"")</f>
        <v/>
      </c>
      <c r="H40" s="27" t="str">
        <f>IF($D$10&gt;=L26,IF(OR(AND(C40=0,D40=0),F40=0)=FALSE,"",IF(AND(C40=0,D40=0,F40=0)=TRUE,'Podpůrný list pro výpočty'!$C$9,'Podpůrný list pro výpočty'!$C$21)),IF((AND(C40=0,D40=0,F40=0)=TRUE),"",'Podpůrný list pro výpočty'!$C$10))</f>
        <v/>
      </c>
    </row>
  </sheetData>
  <sheetProtection algorithmName="SHA-512" hashValue="2gr4SLi/dAbIcGhxjYGzCZt0Z7i5WuByddBL7NqMs+uYEq3/SuCUFN8c2PqQyAQQa5rGWdBcDGyV5u4XZ/qN0w==" saltValue="pfcymGyfEGv+Uc0Qp3r4Zw==" spinCount="100000" sheet="1" objects="1" scenarios="1" selectLockedCells="1"/>
  <mergeCells count="52">
    <mergeCell ref="B5:C5"/>
    <mergeCell ref="D5:E5"/>
    <mergeCell ref="F5:G5"/>
    <mergeCell ref="A1:G1"/>
    <mergeCell ref="B3:E3"/>
    <mergeCell ref="B4:C4"/>
    <mergeCell ref="D4:E4"/>
    <mergeCell ref="F4:G4"/>
    <mergeCell ref="B6:C6"/>
    <mergeCell ref="D6:E6"/>
    <mergeCell ref="F6:G6"/>
    <mergeCell ref="B7:E7"/>
    <mergeCell ref="B8:C8"/>
    <mergeCell ref="D8:E8"/>
    <mergeCell ref="F8:G8"/>
    <mergeCell ref="B9:C9"/>
    <mergeCell ref="D9:E9"/>
    <mergeCell ref="F9:G9"/>
    <mergeCell ref="B10:C10"/>
    <mergeCell ref="D10:E10"/>
    <mergeCell ref="F10:G10"/>
    <mergeCell ref="D21:E21"/>
    <mergeCell ref="B11:C12"/>
    <mergeCell ref="F11:G13"/>
    <mergeCell ref="B14:E14"/>
    <mergeCell ref="F14:G14"/>
    <mergeCell ref="B15:C15"/>
    <mergeCell ref="D15:E15"/>
    <mergeCell ref="D16:E16"/>
    <mergeCell ref="D17:E17"/>
    <mergeCell ref="D18:E18"/>
    <mergeCell ref="D19:E19"/>
    <mergeCell ref="D20:E20"/>
    <mergeCell ref="D33:E33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40:E40"/>
    <mergeCell ref="D34:E34"/>
    <mergeCell ref="D35:E35"/>
    <mergeCell ref="D36:E36"/>
    <mergeCell ref="D37:E37"/>
    <mergeCell ref="D38:E38"/>
    <mergeCell ref="D39:E39"/>
  </mergeCells>
  <conditionalFormatting sqref="D4:E6 D8:D11 E8:E9 E11">
    <cfRule type="expression" dxfId="167" priority="4">
      <formula>D4=""</formula>
    </cfRule>
  </conditionalFormatting>
  <conditionalFormatting sqref="B16:B40">
    <cfRule type="expression" dxfId="166" priority="1">
      <formula>OR(AND(C16=0,D16=0),F16=0)=FALSE</formula>
    </cfRule>
  </conditionalFormatting>
  <conditionalFormatting sqref="A1:G1">
    <cfRule type="expression" dxfId="165" priority="3">
      <formula>$A$1&lt;&gt;$J$3</formula>
    </cfRule>
  </conditionalFormatting>
  <conditionalFormatting sqref="A2:H40">
    <cfRule type="expression" dxfId="164" priority="2">
      <formula>$A$1&lt;&gt;$J$3</formula>
    </cfRule>
  </conditionalFormatting>
  <conditionalFormatting sqref="B16:B39">
    <cfRule type="expression" dxfId="163" priority="5">
      <formula>$D$10&gt;=L2</formula>
    </cfRule>
  </conditionalFormatting>
  <conditionalFormatting sqref="C16:C39">
    <cfRule type="expression" dxfId="162" priority="6">
      <formula>$D$10&gt;=L2</formula>
    </cfRule>
  </conditionalFormatting>
  <conditionalFormatting sqref="F16:F39">
    <cfRule type="expression" dxfId="161" priority="8">
      <formula>$D$10&gt;=L2</formula>
    </cfRule>
  </conditionalFormatting>
  <conditionalFormatting sqref="G16:G39">
    <cfRule type="expression" dxfId="160" priority="9">
      <formula>$D$10&gt;=L2</formula>
    </cfRule>
  </conditionalFormatting>
  <conditionalFormatting sqref="D16:E39">
    <cfRule type="expression" dxfId="159" priority="7">
      <formula>$D$10&gt;=L2</formula>
    </cfRule>
  </conditionalFormatting>
  <conditionalFormatting sqref="B40:F40">
    <cfRule type="expression" dxfId="158" priority="11">
      <formula>$D$10=$L$26</formula>
    </cfRule>
  </conditionalFormatting>
  <conditionalFormatting sqref="G40">
    <cfRule type="expression" dxfId="157" priority="10">
      <formula>$D$10=$L$26</formula>
    </cfRule>
  </conditionalFormatting>
  <conditionalFormatting sqref="F11">
    <cfRule type="expression" dxfId="156" priority="12">
      <formula>$F$11=$J$4</formula>
    </cfRule>
  </conditionalFormatting>
  <dataValidations count="5">
    <dataValidation type="date" operator="lessThanOrEqual" allowBlank="1" showErrorMessage="1" errorTitle="Tornádo říká:" error="Pokoušíte se zadat datum, které je v budoucnosti." sqref="F16:F40">
      <formula1>TODAY()</formula1>
    </dataValidation>
    <dataValidation type="whole" allowBlank="1" showErrorMessage="1" errorTitle="Tornádo říká:" error="Prosím zadejte počet soutěžících, který odpovídá zvolené soutěžní kategorii. Počty soutěžících pro jednotlivé soutěžní kategorie naleznete v Propozicích soutěže Tornádo 2018." sqref="D10">
      <formula1>J6</formula1>
      <formula2>J7</formula2>
    </dataValidation>
    <dataValidation type="whole" allowBlank="1" showErrorMessage="1" errorTitle="Tornádo říká:" error="Prosím zadejte počet soutěžících, který odpovídá zvolené soutěžní kategorii. Počty soutěžících pro jednotlivé soutěžní kategorie naleznete v Propozicích soutěže Tornádo 2018." sqref="E10">
      <formula1>K9</formula1>
      <formula2>K10</formula2>
    </dataValidation>
    <dataValidation type="time" allowBlank="1" showInputMessage="1" showErrorMessage="1" errorTitle="Tornádo říká:" error="Prosím zadejte čas, který odpovídá zvolené soutěžní kategorii. Časy pro jednotlivé soutěžní kategorie naleznete v Propozicích soutěže Tornádo 2018." sqref="D9">
      <formula1>J9</formula1>
      <formula2>J10</formula2>
    </dataValidation>
    <dataValidation type="time" allowBlank="1" showInputMessage="1" showErrorMessage="1" errorTitle="Tornádo říká:" error="Prosím zadejte čas, který odpovídá zvolené soutěžní kategorii. Časy pro jednotlivé soutěžní kategorie naleznete v Propozicích soutěže Tornádo 2018." sqref="E9">
      <formula1>K11</formula1>
      <formula2>K12</formula2>
    </dataValidation>
  </dataValidations>
  <pageMargins left="0.31496062992125984" right="0.31496062992125984" top="0.59055118110236227" bottom="0.59055118110236227" header="0" footer="0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errorTitle="Tornádo říká:" error="Prosím vyberte výkonnostní třídu ze seznamu. Stávající text smažte a rozklikněte šipku vedle buňky._x000a_">
          <x14:formula1>
            <xm:f>IF('Základní informace o klubu'!$C$5=$A$1,'Podpůrný list pro výpočty'!$B$59:$B$60,'Podpůrný list pro výpočty'!$B$63:$B$64)</xm:f>
          </x14:formula1>
          <xm:sqref>D6:E6</xm:sqref>
        </x14:dataValidation>
        <x14:dataValidation type="list" allowBlank="1" showInputMessage="1" showErrorMessage="1" errorTitle="Tornádo říká:" error="Prosím vyberte věkovou kategorii ze seznamu. Stávající text smažte a rozklikněte šipku vedle buňky.">
          <x14:formula1>
            <xm:f>IF('Základní informace o klubu'!$C$5=$A$1,'Podpůrný list pro výpočty'!$B$45:$B$48,'Podpůrný list pro výpočty'!$B$63:$B$64)</xm:f>
          </x14:formula1>
          <xm:sqref>D5:E5</xm:sqref>
        </x14:dataValidation>
        <x14:dataValidation type="list" allowBlank="1" showInputMessage="1" showErrorMessage="1" errorTitle="Tornádo říká:" error="Prosím vyberte soutěžní kategorii ze seznamu. Stávající text smažte a rozklikněte šipku vedle buňky._x000a_">
          <x14:formula1>
            <xm:f>IF('Základní informace o klubu'!$C$5=$A$1,'Podpůrný list pro výpočty'!$B$51:$B$56,'Podpůrný list pro výpočty'!$B$63:$B$64)</xm:f>
          </x14:formula1>
          <xm:sqref>D4:E4</xm:sqref>
        </x14:dataValidation>
        <x14:dataValidation type="list" errorStyle="warning" allowBlank="1" showInputMessage="1" showErrorMessage="1" errorTitle="Tornádo říká:" error="Pokoušíte se zadat trenéra, který není uveden v seznamu. Prosím, doplňte jej na list: &quot;Základní informace o klubu&quot;.">
          <x14:formula1>
            <xm:f>IF('Základní informace o klubu'!$C$5=$A$1,'Základní informace o klubu'!$D$14:$D$21,'Podpůrný list pro výpočty'!$B$63:$B$64)</xm:f>
          </x14:formula1>
          <xm:sqref>E12</xm:sqref>
        </x14:dataValidation>
        <x14:dataValidation type="list" errorStyle="warning" allowBlank="1" showInputMessage="1" showErrorMessage="1" errorTitle="Tornádo říká:" error="Pokoušíte se zadat trenéra, který není uveden v seznamu. Prosím, doplňte jej na list: &quot;Základní informace o klubu&quot;." promptTitle="Tornádo říká:" prompt="Jména všech trenérů zadejte na listu: &quot;Základní informace o klubu&quot;, poté jen vybírejte ze seznamu.">
          <x14:formula1>
            <xm:f>IF('Základní informace o klubu'!$C$5=$A$1,'Základní informace o klubu'!$D$14:$D$21,'Podpůrný list pro výpočty'!$B$63:$B$64)</xm:f>
          </x14:formula1>
          <xm:sqref>E11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"/>
  <sheetViews>
    <sheetView showGridLines="0" workbookViewId="0">
      <selection activeCell="D4" sqref="D4:E4"/>
    </sheetView>
  </sheetViews>
  <sheetFormatPr defaultRowHeight="15" x14ac:dyDescent="0.25"/>
  <cols>
    <col min="1" max="1" width="1.42578125" style="27" customWidth="1"/>
    <col min="2" max="2" width="3.5703125" style="27" customWidth="1"/>
    <col min="3" max="3" width="20.7109375" style="27" customWidth="1"/>
    <col min="4" max="4" width="3.5703125" style="27" customWidth="1"/>
    <col min="5" max="5" width="20.7109375" style="27" customWidth="1"/>
    <col min="6" max="6" width="19.28515625" style="27" customWidth="1"/>
    <col min="7" max="7" width="26.5703125" style="27" customWidth="1"/>
    <col min="8" max="8" width="67.85546875" style="27" customWidth="1"/>
    <col min="9" max="9" width="5.28515625" style="27" customWidth="1"/>
    <col min="10" max="10" width="86.85546875" style="94" customWidth="1"/>
    <col min="11" max="12" width="9.140625" style="94"/>
    <col min="13" max="16384" width="9.140625" style="27"/>
  </cols>
  <sheetData>
    <row r="1" spans="1:12" ht="28.5" x14ac:dyDescent="0.45">
      <c r="A1" s="128" t="str">
        <f>IF('Základní informace o klubu'!C24&gt;=8,IF('Základní informace o klubu'!C5=0,'Podpůrný list pro výpočty'!C7,'Základní informace o klubu'!C5),IF('Základní informace o klubu'!C5=0,IF('Základní informace o klubu'!C24=0,'Podpůrný list pro výpočty'!C5,'Podpůrný list pro výpočty'!C6),IF('Základní informace o klubu'!C24=0,'Podpůrný list pro výpočty'!C3,'Podpůrný list pro výpočty'!C4)))</f>
        <v>Vyplňte, prosím, název klubu a počet formací na listu: "Základní informace o klubu".</v>
      </c>
      <c r="B1" s="128"/>
      <c r="C1" s="128"/>
      <c r="D1" s="128"/>
      <c r="E1" s="128"/>
      <c r="F1" s="128"/>
      <c r="G1" s="128"/>
      <c r="H1" s="48"/>
    </row>
    <row r="2" spans="1:12" x14ac:dyDescent="0.25">
      <c r="J2" s="94" t="s">
        <v>120</v>
      </c>
      <c r="L2" s="94">
        <v>1</v>
      </c>
    </row>
    <row r="3" spans="1:12" ht="21.75" thickBot="1" x14ac:dyDescent="0.4">
      <c r="B3" s="170" t="s">
        <v>2</v>
      </c>
      <c r="C3" s="170"/>
      <c r="D3" s="170"/>
      <c r="E3" s="170"/>
      <c r="J3" s="94">
        <f>'Základní informace o klubu'!C5</f>
        <v>0</v>
      </c>
      <c r="L3" s="94">
        <v>2</v>
      </c>
    </row>
    <row r="4" spans="1:12" ht="15.75" x14ac:dyDescent="0.25">
      <c r="B4" s="125" t="s">
        <v>47</v>
      </c>
      <c r="C4" s="147"/>
      <c r="D4" s="149"/>
      <c r="E4" s="150"/>
      <c r="F4" s="159" t="str">
        <f>IF(D4=0,'Podpůrný list pro výpočty'!$C$15,"")</f>
        <v>Prosím vyplňte</v>
      </c>
      <c r="G4" s="160"/>
      <c r="J4" s="94" t="str">
        <f>'Podpůrný list pro výpočty'!C12</f>
        <v>Zadaný seznam soutěžících je v pořádku a odpovídá dané soutěžní kategorii.</v>
      </c>
      <c r="L4" s="94">
        <v>3</v>
      </c>
    </row>
    <row r="5" spans="1:12" ht="15.75" x14ac:dyDescent="0.25">
      <c r="B5" s="132" t="s">
        <v>48</v>
      </c>
      <c r="C5" s="146"/>
      <c r="D5" s="151"/>
      <c r="E5" s="152"/>
      <c r="F5" s="159" t="str">
        <f>IF(D5=0,'Podpůrný list pro výpočty'!$C$15,"")</f>
        <v>Prosím vyplňte</v>
      </c>
      <c r="G5" s="160"/>
      <c r="J5" s="94" t="s">
        <v>58</v>
      </c>
      <c r="L5" s="94">
        <v>4</v>
      </c>
    </row>
    <row r="6" spans="1:12" ht="16.5" thickBot="1" x14ac:dyDescent="0.3">
      <c r="B6" s="129" t="s">
        <v>49</v>
      </c>
      <c r="C6" s="148"/>
      <c r="D6" s="153"/>
      <c r="E6" s="154"/>
      <c r="F6" s="159" t="str">
        <f>IF(D6=0,'Podpůrný list pro výpočty'!$C$15,"")</f>
        <v>Prosím vyplňte</v>
      </c>
      <c r="G6" s="160"/>
      <c r="J6" s="94">
        <f>IF($D$4='Podpůrný list pro výpočty'!$B$51,'Podpůrný list pro výpočty'!$C$51,IF($D$4='Podpůrný list pro výpočty'!$B$52,'Podpůrný list pro výpočty'!$C$52,IF($D$4='Podpůrný list pro výpočty'!$B$53,'Podpůrný list pro výpočty'!$C$53,IF($D$4='Podpůrný list pro výpočty'!$B$54,'Podpůrný list pro výpočty'!$C$54,IF($D$4='Podpůrný list pro výpočty'!$B$55,'Podpůrný list pro výpočty'!$C$55,IF($D$4='Podpůrný list pro výpočty'!$B$56,'Podpůrný list pro výpočty'!$C$56,))))))</f>
        <v>0</v>
      </c>
      <c r="L6" s="94">
        <v>5</v>
      </c>
    </row>
    <row r="7" spans="1:12" ht="16.5" customHeight="1" thickBot="1" x14ac:dyDescent="0.3">
      <c r="B7" s="165"/>
      <c r="C7" s="166"/>
      <c r="D7" s="166"/>
      <c r="E7" s="167"/>
      <c r="J7" s="94">
        <f>IF($D$4='Podpůrný list pro výpočty'!$B$51,'Podpůrný list pro výpočty'!$D$51,IF($D$4='Podpůrný list pro výpočty'!$B$52,'Podpůrný list pro výpočty'!$D$52,IF($D$4='Podpůrný list pro výpočty'!$B$53,'Podpůrný list pro výpočty'!$D$53,IF($D$4='Podpůrný list pro výpočty'!$B$54,'Podpůrný list pro výpočty'!$D$54,IF($D$4='Podpůrný list pro výpočty'!$B$55,'Podpůrný list pro výpočty'!$D$55,IF($D$4='Podpůrný list pro výpočty'!$B$56,'Podpůrný list pro výpočty'!$D$56,))))))</f>
        <v>0</v>
      </c>
      <c r="L7" s="94">
        <v>6</v>
      </c>
    </row>
    <row r="8" spans="1:12" ht="15.75" x14ac:dyDescent="0.25">
      <c r="B8" s="125" t="s">
        <v>50</v>
      </c>
      <c r="C8" s="147"/>
      <c r="D8" s="155"/>
      <c r="E8" s="156"/>
      <c r="F8" s="159"/>
      <c r="G8" s="160"/>
      <c r="J8" s="94" t="s">
        <v>130</v>
      </c>
      <c r="L8" s="94">
        <v>7</v>
      </c>
    </row>
    <row r="9" spans="1:12" ht="15.75" x14ac:dyDescent="0.25">
      <c r="B9" s="132" t="s">
        <v>60</v>
      </c>
      <c r="C9" s="146"/>
      <c r="D9" s="157"/>
      <c r="E9" s="158"/>
      <c r="F9" s="175" t="str">
        <f>IF(D9=0,'Podpůrný list pro výpočty'!$C$16,"")</f>
        <v>Prosím vyplňte ve formátu m:ss, např.: 1:30</v>
      </c>
      <c r="G9" s="176"/>
      <c r="J9" s="95">
        <f>IF($D$4='Podpůrný list pro výpočty'!$B$67,'Podpůrný list pro výpočty'!$C$67,IF($D$4='Podpůrný list pro výpočty'!$B$68,'Podpůrný list pro výpočty'!$C$68,IF($D$4='Podpůrný list pro výpočty'!$B$69,'Podpůrný list pro výpočty'!$C$69,IF($D$4='Podpůrný list pro výpočty'!$B$70,'Podpůrný list pro výpočty'!$C$70,IF($D$4='Podpůrný list pro výpočty'!$B$71,'Podpůrný list pro výpočty'!$C$71,IF($D$4='Podpůrný list pro výpočty'!$B$72,'Podpůrný list pro výpočty'!$C$72,))))))*60</f>
        <v>0</v>
      </c>
      <c r="L9" s="94">
        <v>8</v>
      </c>
    </row>
    <row r="10" spans="1:12" ht="15.75" customHeight="1" x14ac:dyDescent="0.25">
      <c r="B10" s="132" t="s">
        <v>51</v>
      </c>
      <c r="C10" s="146"/>
      <c r="D10" s="171"/>
      <c r="E10" s="172"/>
      <c r="F10" s="159" t="str">
        <f>IF(D10=0,'Podpůrný list pro výpočty'!$C$15,"")</f>
        <v>Prosím vyplňte</v>
      </c>
      <c r="G10" s="160"/>
      <c r="J10" s="95">
        <f>IF($D$4='Podpůrný list pro výpočty'!$B$67,'Podpůrný list pro výpočty'!$D$67,IF($D$4='Podpůrný list pro výpočty'!$B$68,'Podpůrný list pro výpočty'!$D$68,IF($D$4='Podpůrný list pro výpočty'!$B$69,'Podpůrný list pro výpočty'!$D$69,IF($D$4='Podpůrný list pro výpočty'!$B$70,'Podpůrný list pro výpočty'!$D$70,IF($D$4='Podpůrný list pro výpočty'!$B$71,'Podpůrný list pro výpočty'!$D$71,IF($D$4='Podpůrný list pro výpočty'!$B$72,'Podpůrný list pro výpočty'!$D$72,))))))*60</f>
        <v>0</v>
      </c>
      <c r="L10" s="94">
        <v>9</v>
      </c>
    </row>
    <row r="11" spans="1:12" ht="15.75" x14ac:dyDescent="0.25">
      <c r="B11" s="161" t="s">
        <v>52</v>
      </c>
      <c r="C11" s="162"/>
      <c r="D11" s="49" t="s">
        <v>13</v>
      </c>
      <c r="E11" s="40"/>
      <c r="F11" s="178" t="str">
        <f>IF(OR(D4=0,D5=0,D9=0,D10=0)=TRUE,'Podpůrný list pro výpočty'!C23,IF($D$4=0,"",IF(COUNTBLANK(H16:H40)=25,'Podpůrný list pro výpočty'!C12,"")))</f>
        <v>Zkontrolujte, že máte vyplněny údaje: Soutěžní kategorie, Věková kategorie, Délka skladby a Počet soutěžících.</v>
      </c>
      <c r="G11" s="178"/>
      <c r="H11" s="69"/>
      <c r="J11" s="94" t="s">
        <v>114</v>
      </c>
      <c r="L11" s="94">
        <v>10</v>
      </c>
    </row>
    <row r="12" spans="1:12" ht="15.75" customHeight="1" thickBot="1" x14ac:dyDescent="0.3">
      <c r="B12" s="163"/>
      <c r="C12" s="164"/>
      <c r="D12" s="50" t="s">
        <v>14</v>
      </c>
      <c r="E12" s="41"/>
      <c r="F12" s="178"/>
      <c r="G12" s="178"/>
      <c r="J12" s="96" t="str">
        <f>IF(AND($D$4='Podpůrný list pro výpočty'!B74,$D$5='Podpůrný list pro výpočty'!C74),'Podpůrný list pro výpočty'!D74,IF(AND($D$4='Podpůrný list pro výpočty'!B75,$D$5='Podpůrný list pro výpočty'!C75),'Podpůrný list pro výpočty'!D75,IF(AND($D$4='Podpůrný list pro výpočty'!B76,$D$5='Podpůrný list pro výpočty'!C76),'Podpůrný list pro výpočty'!D76,IF(AND($D$4='Podpůrný list pro výpočty'!B77,$D$5='Podpůrný list pro výpočty'!C77),'Podpůrný list pro výpočty'!D77,IF(AND($D$4='Podpůrný list pro výpočty'!B78,$D$5='Podpůrný list pro výpočty'!C78),'Podpůrný list pro výpočty'!D78,IF(AND($D$4='Podpůrný list pro výpočty'!B79,$D$5='Podpůrný list pro výpočty'!C79),'Podpůrný list pro výpočty'!D79,IF(AND($D$4='Podpůrný list pro výpočty'!B80,$D$5='Podpůrný list pro výpočty'!C80),'Podpůrný list pro výpočty'!D80,IF(AND($D$4='Podpůrný list pro výpočty'!B81,$D$5='Podpůrný list pro výpočty'!C81),'Podpůrný list pro výpočty'!D81,IF(AND($D$4='Podpůrný list pro výpočty'!B82,$D$5='Podpůrný list pro výpočty'!C82),'Podpůrný list pro výpočty'!D82,IF(AND($D$4='Podpůrný list pro výpočty'!B83,$D$5='Podpůrný list pro výpočty'!C83),'Podpůrný list pro výpočty'!D83,IF(AND($D$4='Podpůrný list pro výpočty'!B84,$D$5='Podpůrný list pro výpočty'!C84),'Podpůrný list pro výpočty'!D84,IF(AND($D$4='Podpůrný list pro výpočty'!B85,$D$5='Podpůrný list pro výpočty'!C85),'Podpůrný list pro výpočty'!D85,IF(AND($D$4='Podpůrný list pro výpočty'!B86,$D$5='Podpůrný list pro výpočty'!C86),'Podpůrný list pro výpočty'!D86,IF(AND($D$4='Podpůrný list pro výpočty'!B87,$D$5='Podpůrný list pro výpočty'!C87),'Podpůrný list pro výpočty'!D87,IF(AND($D$4='Podpůrný list pro výpočty'!B88,$D$5='Podpůrný list pro výpočty'!C88),'Podpůrný list pro výpočty'!D88,IF(AND($D$4='Podpůrný list pro výpočty'!B89,$D$5='Podpůrný list pro výpočty'!C89),'Podpůrný list pro výpočty'!D89,IF(AND($D$4='Podpůrný list pro výpočty'!B90,$D$5='Podpůrný list pro výpočty'!C90),'Podpůrný list pro výpočty'!D90,IF(AND($D$4='Podpůrný list pro výpočty'!B91,$D$5='Podpůrný list pro výpočty'!C91),'Podpůrný list pro výpočty'!D91,IF(AND($D$4='Podpůrný list pro výpočty'!B92,$D$5='Podpůrný list pro výpočty'!C92),'Podpůrný list pro výpočty'!D92,IF(AND($D$4='Podpůrný list pro výpočty'!B93,$D$5='Podpůrný list pro výpočty'!C93),'Podpůrný list pro výpočty'!D93,IF(AND($D$4='Podpůrný list pro výpočty'!B94,$D$5='Podpůrný list pro výpočty'!C94),'Podpůrný list pro výpočty'!D94,IF(AND($D$4='Podpůrný list pro výpočty'!B95,$D$5='Podpůrný list pro výpočty'!C95),'Podpůrný list pro výpočty'!D95,IF(AND($D$4='Podpůrný list pro výpočty'!B96,$D$5='Podpůrný list pro výpočty'!C96),'Podpůrný list pro výpočty'!D96,IF(AND($D$4='Podpůrný list pro výpočty'!B97,$D$5='Podpůrný list pro výpočty'!C97),'Podpůrný list pro výpočty'!D97,IF(D4=D5,"",'Podpůrný list pro výpočty'!C14)))))))))))))))))))))))))</f>
        <v/>
      </c>
      <c r="L12" s="94">
        <v>11</v>
      </c>
    </row>
    <row r="13" spans="1:12" x14ac:dyDescent="0.25">
      <c r="F13" s="178"/>
      <c r="G13" s="178"/>
      <c r="L13" s="94">
        <v>12</v>
      </c>
    </row>
    <row r="14" spans="1:12" ht="21.75" customHeight="1" thickBot="1" x14ac:dyDescent="0.4">
      <c r="B14" s="170" t="s">
        <v>53</v>
      </c>
      <c r="C14" s="170"/>
      <c r="D14" s="170"/>
      <c r="E14" s="170"/>
      <c r="F14" s="177" t="str">
        <f>IF(D10="",'Podpůrný list pro výpočty'!$C$17,"")</f>
        <v>Pro vyplňování seznamu zadejte počet soutěžících.</v>
      </c>
      <c r="G14" s="177"/>
      <c r="H14" s="68" t="str">
        <f>IF(COUNTBLANK(H16:H40)=25,"","Chybové hlášení:")</f>
        <v/>
      </c>
      <c r="L14" s="94">
        <v>13</v>
      </c>
    </row>
    <row r="15" spans="1:12" ht="31.5" customHeight="1" thickBot="1" x14ac:dyDescent="0.3">
      <c r="B15" s="168" t="s">
        <v>0</v>
      </c>
      <c r="C15" s="169"/>
      <c r="D15" s="173" t="s">
        <v>3</v>
      </c>
      <c r="E15" s="174"/>
      <c r="F15" s="55" t="s">
        <v>4</v>
      </c>
      <c r="G15" s="51" t="s">
        <v>55</v>
      </c>
      <c r="L15" s="94">
        <v>14</v>
      </c>
    </row>
    <row r="16" spans="1:12" ht="15.75" x14ac:dyDescent="0.25">
      <c r="B16" s="56" t="s">
        <v>13</v>
      </c>
      <c r="C16" s="62"/>
      <c r="D16" s="143"/>
      <c r="E16" s="143"/>
      <c r="F16" s="63"/>
      <c r="G16" s="57" t="str">
        <f>IF($D$10&gt;=L2,IF(AND(C16=0,D16=0,F16=0)=TRUE,'Podpůrný list pro výpočty'!$C$13,IF(AND(C16=0,D16=0)=TRUE,'Podpůrný list pro výpočty'!$C$19,IF(F16&gt;0,YEAR('Podpůrný list pro výpočty'!$C$40)-YEAR(F16),'Podpůrný list pro výpočty'!$C$20))),"")</f>
        <v/>
      </c>
      <c r="H16" s="27" t="str">
        <f>IF($D$10&gt;=L2,IF(OR(AND(C16=0,D16=0),F16=0)=FALSE,"",IF(AND(C16=0,D16=0,F16=0)=TRUE,'Podpůrný list pro výpočty'!$C$9,'Podpůrný list pro výpočty'!$C$21)),IF((AND(C16=0,D16=0,F16=0)=TRUE),"",'Podpůrný list pro výpočty'!$C$10))</f>
        <v/>
      </c>
      <c r="L16" s="94">
        <v>15</v>
      </c>
    </row>
    <row r="17" spans="2:12" ht="15.75" x14ac:dyDescent="0.25">
      <c r="B17" s="58" t="s">
        <v>14</v>
      </c>
      <c r="C17" s="64"/>
      <c r="D17" s="145"/>
      <c r="E17" s="145"/>
      <c r="F17" s="65"/>
      <c r="G17" s="59" t="str">
        <f>IF($D$10&gt;=L3,IF(AND(C17=0,D17=0,F17=0)=TRUE,'Podpůrný list pro výpočty'!$C$13,IF(AND(C17=0,D17=0)=TRUE,'Podpůrný list pro výpočty'!$C$19,IF(F17&gt;0,YEAR('Podpůrný list pro výpočty'!$C$40)-YEAR(F17),'Podpůrný list pro výpočty'!$C$20))),"")</f>
        <v/>
      </c>
      <c r="H17" s="27" t="str">
        <f>IF($D$10&gt;=L3,IF(OR(AND(C17=0,D17=0),F17=0)=FALSE,"",IF(AND(C17=0,D17=0,F17=0)=TRUE,'Podpůrný list pro výpočty'!$C$9,'Podpůrný list pro výpočty'!$C$21)),IF((AND(C17=0,D17=0,F17=0)=TRUE),"",'Podpůrný list pro výpočty'!$C$10))</f>
        <v/>
      </c>
      <c r="L17" s="94">
        <v>16</v>
      </c>
    </row>
    <row r="18" spans="2:12" ht="15.75" x14ac:dyDescent="0.25">
      <c r="B18" s="58" t="s">
        <v>15</v>
      </c>
      <c r="C18" s="64"/>
      <c r="D18" s="145"/>
      <c r="E18" s="145"/>
      <c r="F18" s="65"/>
      <c r="G18" s="59" t="str">
        <f>IF($D$10&gt;=L4,IF(AND(C18=0,D18=0,F18=0)=TRUE,'Podpůrný list pro výpočty'!$C$13,IF(AND(C18=0,D18=0)=TRUE,'Podpůrný list pro výpočty'!$C$19,IF(F18&gt;0,YEAR('Podpůrný list pro výpočty'!$C$40)-YEAR(F18),'Podpůrný list pro výpočty'!$C$20))),"")</f>
        <v/>
      </c>
      <c r="H18" s="27" t="str">
        <f>IF($D$10&gt;=L4,IF(OR(AND(C18=0,D18=0),F18=0)=FALSE,"",IF(AND(C18=0,D18=0,F18=0)=TRUE,'Podpůrný list pro výpočty'!$C$9,'Podpůrný list pro výpočty'!$C$21)),IF((AND(C18=0,D18=0,F18=0)=TRUE),"",'Podpůrný list pro výpočty'!$C$10))</f>
        <v/>
      </c>
      <c r="L18" s="94">
        <v>17</v>
      </c>
    </row>
    <row r="19" spans="2:12" ht="15.75" x14ac:dyDescent="0.25">
      <c r="B19" s="58" t="s">
        <v>16</v>
      </c>
      <c r="C19" s="64"/>
      <c r="D19" s="145"/>
      <c r="E19" s="145"/>
      <c r="F19" s="65"/>
      <c r="G19" s="59" t="str">
        <f>IF($D$10&gt;=L5,IF(AND(C19=0,D19=0,F19=0)=TRUE,'Podpůrný list pro výpočty'!$C$13,IF(AND(C19=0,D19=0)=TRUE,'Podpůrný list pro výpočty'!$C$19,IF(F19&gt;0,YEAR('Podpůrný list pro výpočty'!$C$40)-YEAR(F19),'Podpůrný list pro výpočty'!$C$20))),"")</f>
        <v/>
      </c>
      <c r="H19" s="27" t="str">
        <f>IF($D$10&gt;=L5,IF(OR(AND(C19=0,D19=0),F19=0)=FALSE,"",IF(AND(C19=0,D19=0,F19=0)=TRUE,'Podpůrný list pro výpočty'!$C$9,'Podpůrný list pro výpočty'!$C$21)),IF((AND(C19=0,D19=0,F19=0)=TRUE),"",'Podpůrný list pro výpočty'!$C$10))</f>
        <v/>
      </c>
      <c r="L19" s="94">
        <v>18</v>
      </c>
    </row>
    <row r="20" spans="2:12" ht="15.75" x14ac:dyDescent="0.25">
      <c r="B20" s="58" t="s">
        <v>17</v>
      </c>
      <c r="C20" s="64"/>
      <c r="D20" s="145"/>
      <c r="E20" s="145"/>
      <c r="F20" s="65"/>
      <c r="G20" s="59" t="str">
        <f>IF($D$10&gt;=L6,IF(AND(C20=0,D20=0,F20=0)=TRUE,'Podpůrný list pro výpočty'!$C$13,IF(AND(C20=0,D20=0)=TRUE,'Podpůrný list pro výpočty'!$C$19,IF(F20&gt;0,YEAR('Podpůrný list pro výpočty'!$C$40)-YEAR(F20),'Podpůrný list pro výpočty'!$C$20))),"")</f>
        <v/>
      </c>
      <c r="H20" s="27" t="str">
        <f>IF($D$10&gt;=L6,IF(OR(AND(C20=0,D20=0),F20=0)=FALSE,"",IF(AND(C20=0,D20=0,F20=0)=TRUE,'Podpůrný list pro výpočty'!$C$9,'Podpůrný list pro výpočty'!$C$21)),IF((AND(C20=0,D20=0,F20=0)=TRUE),"",'Podpůrný list pro výpočty'!$C$10))</f>
        <v/>
      </c>
      <c r="L20" s="94">
        <v>19</v>
      </c>
    </row>
    <row r="21" spans="2:12" ht="15.75" x14ac:dyDescent="0.25">
      <c r="B21" s="58" t="s">
        <v>18</v>
      </c>
      <c r="C21" s="64"/>
      <c r="D21" s="145"/>
      <c r="E21" s="145"/>
      <c r="F21" s="65"/>
      <c r="G21" s="59" t="str">
        <f>IF($D$10&gt;=L7,IF(AND(C21=0,D21=0,F21=0)=TRUE,'Podpůrný list pro výpočty'!$C$13,IF(AND(C21=0,D21=0)=TRUE,'Podpůrný list pro výpočty'!$C$19,IF(F21&gt;0,YEAR('Podpůrný list pro výpočty'!$C$40)-YEAR(F21),'Podpůrný list pro výpočty'!$C$20))),"")</f>
        <v/>
      </c>
      <c r="H21" s="27" t="str">
        <f>IF($D$10&gt;=L7,IF(OR(AND(C21=0,D21=0),F21=0)=FALSE,"",IF(AND(C21=0,D21=0,F21=0)=TRUE,'Podpůrný list pro výpočty'!$C$9,'Podpůrný list pro výpočty'!$C$21)),IF((AND(C21=0,D21=0,F21=0)=TRUE),"",'Podpůrný list pro výpočty'!$C$10))</f>
        <v/>
      </c>
      <c r="J21" s="98"/>
      <c r="L21" s="94">
        <v>20</v>
      </c>
    </row>
    <row r="22" spans="2:12" ht="15.75" x14ac:dyDescent="0.25">
      <c r="B22" s="58" t="s">
        <v>19</v>
      </c>
      <c r="C22" s="64"/>
      <c r="D22" s="145"/>
      <c r="E22" s="145"/>
      <c r="F22" s="65"/>
      <c r="G22" s="59" t="str">
        <f>IF($D$10&gt;=L8,IF(AND(C22=0,D22=0,F22=0)=TRUE,'Podpůrný list pro výpočty'!$C$13,IF(AND(C22=0,D22=0)=TRUE,'Podpůrný list pro výpočty'!$C$19,IF(F22&gt;0,YEAR('Podpůrný list pro výpočty'!$C$40)-YEAR(F22),'Podpůrný list pro výpočty'!$C$20))),"")</f>
        <v/>
      </c>
      <c r="H22" s="27" t="str">
        <f>IF($D$10&gt;=L8,IF(OR(AND(C22=0,D22=0),F22=0)=FALSE,"",IF(AND(C22=0,D22=0,F22=0)=TRUE,'Podpůrný list pro výpočty'!$C$9,'Podpůrný list pro výpočty'!$C$21)),IF((AND(C22=0,D22=0,F22=0)=TRUE),"",'Podpůrný list pro výpočty'!$C$10))</f>
        <v/>
      </c>
      <c r="J22" s="98"/>
      <c r="L22" s="94">
        <v>21</v>
      </c>
    </row>
    <row r="23" spans="2:12" ht="15.75" x14ac:dyDescent="0.25">
      <c r="B23" s="58" t="s">
        <v>20</v>
      </c>
      <c r="C23" s="64"/>
      <c r="D23" s="145"/>
      <c r="E23" s="145"/>
      <c r="F23" s="65"/>
      <c r="G23" s="59" t="str">
        <f>IF($D$10&gt;=L9,IF(AND(C23=0,D23=0,F23=0)=TRUE,'Podpůrný list pro výpočty'!$C$13,IF(AND(C23=0,D23=0)=TRUE,'Podpůrný list pro výpočty'!$C$19,IF(F23&gt;0,YEAR('Podpůrný list pro výpočty'!$C$40)-YEAR(F23),'Podpůrný list pro výpočty'!$C$20))),"")</f>
        <v/>
      </c>
      <c r="H23" s="27" t="str">
        <f>IF($D$10&gt;=L9,IF(OR(AND(C23=0,D23=0),F23=0)=FALSE,"",IF(AND(C23=0,D23=0,F23=0)=TRUE,'Podpůrný list pro výpočty'!$C$9,'Podpůrný list pro výpočty'!$C$21)),IF((AND(C23=0,D23=0,F23=0)=TRUE),"",'Podpůrný list pro výpočty'!$C$10))</f>
        <v/>
      </c>
      <c r="L23" s="94">
        <v>22</v>
      </c>
    </row>
    <row r="24" spans="2:12" ht="15.75" x14ac:dyDescent="0.25">
      <c r="B24" s="58" t="s">
        <v>21</v>
      </c>
      <c r="C24" s="64"/>
      <c r="D24" s="145"/>
      <c r="E24" s="145"/>
      <c r="F24" s="65"/>
      <c r="G24" s="59" t="str">
        <f>IF($D$10&gt;=L10,IF(AND(C24=0,D24=0,F24=0)=TRUE,'Podpůrný list pro výpočty'!$C$13,IF(AND(C24=0,D24=0)=TRUE,'Podpůrný list pro výpočty'!$C$19,IF(F24&gt;0,YEAR('Podpůrný list pro výpočty'!$C$40)-YEAR(F24),'Podpůrný list pro výpočty'!$C$20))),"")</f>
        <v/>
      </c>
      <c r="H24" s="27" t="str">
        <f>IF($D$10&gt;=L10,IF(OR(AND(C24=0,D24=0),F24=0)=FALSE,"",IF(AND(C24=0,D24=0,F24=0)=TRUE,'Podpůrný list pro výpočty'!$C$9,'Podpůrný list pro výpočty'!$C$21)),IF((AND(C24=0,D24=0,F24=0)=TRUE),"",'Podpůrný list pro výpočty'!$C$10))</f>
        <v/>
      </c>
      <c r="L24" s="94">
        <v>23</v>
      </c>
    </row>
    <row r="25" spans="2:12" ht="15.75" x14ac:dyDescent="0.25">
      <c r="B25" s="58" t="s">
        <v>22</v>
      </c>
      <c r="C25" s="64"/>
      <c r="D25" s="145"/>
      <c r="E25" s="145"/>
      <c r="F25" s="65"/>
      <c r="G25" s="59" t="str">
        <f>IF($D$10&gt;=L11,IF(AND(C25=0,D25=0,F25=0)=TRUE,'Podpůrný list pro výpočty'!$C$13,IF(AND(C25=0,D25=0)=TRUE,'Podpůrný list pro výpočty'!$C$19,IF(F25&gt;0,YEAR('Podpůrný list pro výpočty'!$C$40)-YEAR(F25),'Podpůrný list pro výpočty'!$C$20))),"")</f>
        <v/>
      </c>
      <c r="H25" s="27" t="str">
        <f>IF($D$10&gt;=L11,IF(OR(AND(C25=0,D25=0),F25=0)=FALSE,"",IF(AND(C25=0,D25=0,F25=0)=TRUE,'Podpůrný list pro výpočty'!$C$9,'Podpůrný list pro výpočty'!$C$21)),IF((AND(C25=0,D25=0,F25=0)=TRUE),"",'Podpůrný list pro výpočty'!$C$10))</f>
        <v/>
      </c>
      <c r="L25" s="94">
        <v>24</v>
      </c>
    </row>
    <row r="26" spans="2:12" ht="15.75" x14ac:dyDescent="0.25">
      <c r="B26" s="58" t="s">
        <v>61</v>
      </c>
      <c r="C26" s="64"/>
      <c r="D26" s="145"/>
      <c r="E26" s="145"/>
      <c r="F26" s="65"/>
      <c r="G26" s="59" t="str">
        <f>IF($D$10&gt;=L12,IF(AND(C26=0,D26=0,F26=0)=TRUE,'Podpůrný list pro výpočty'!$C$13,IF(AND(C26=0,D26=0)=TRUE,'Podpůrný list pro výpočty'!$C$19,IF(F26&gt;0,YEAR('Podpůrný list pro výpočty'!$C$40)-YEAR(F26),'Podpůrný list pro výpočty'!$C$20))),"")</f>
        <v/>
      </c>
      <c r="H26" s="27" t="str">
        <f>IF($D$10&gt;=L12,IF(OR(AND(C26=0,D26=0),F26=0)=FALSE,"",IF(AND(C26=0,D26=0,F26=0)=TRUE,'Podpůrný list pro výpočty'!$C$9,'Podpůrný list pro výpočty'!$C$21)),IF((AND(C26=0,D26=0,F26=0)=TRUE),"",'Podpůrný list pro výpočty'!$C$10))</f>
        <v/>
      </c>
      <c r="L26" s="94">
        <v>25</v>
      </c>
    </row>
    <row r="27" spans="2:12" ht="15.75" x14ac:dyDescent="0.25">
      <c r="B27" s="58" t="s">
        <v>62</v>
      </c>
      <c r="C27" s="64"/>
      <c r="D27" s="145"/>
      <c r="E27" s="145"/>
      <c r="F27" s="65"/>
      <c r="G27" s="59" t="str">
        <f>IF($D$10&gt;=L13,IF(AND(C27=0,D27=0,F27=0)=TRUE,'Podpůrný list pro výpočty'!$C$13,IF(AND(C27=0,D27=0)=TRUE,'Podpůrný list pro výpočty'!$C$19,IF(F27&gt;0,YEAR('Podpůrný list pro výpočty'!$C$40)-YEAR(F27),'Podpůrný list pro výpočty'!$C$20))),"")</f>
        <v/>
      </c>
      <c r="H27" s="27" t="str">
        <f>IF($D$10&gt;=L13,IF(OR(AND(C27=0,D27=0),F27=0)=FALSE,"",IF(AND(C27=0,D27=0,F27=0)=TRUE,'Podpůrný list pro výpočty'!$C$9,'Podpůrný list pro výpočty'!$C$21)),IF((AND(C27=0,D27=0,F27=0)=TRUE),"",'Podpůrný list pro výpočty'!$C$10))</f>
        <v/>
      </c>
    </row>
    <row r="28" spans="2:12" ht="15.75" x14ac:dyDescent="0.25">
      <c r="B28" s="58" t="s">
        <v>63</v>
      </c>
      <c r="C28" s="64"/>
      <c r="D28" s="145"/>
      <c r="E28" s="145"/>
      <c r="F28" s="65"/>
      <c r="G28" s="59" t="str">
        <f>IF($D$10&gt;=L14,IF(AND(C28=0,D28=0,F28=0)=TRUE,'Podpůrný list pro výpočty'!$C$13,IF(AND(C28=0,D28=0)=TRUE,'Podpůrný list pro výpočty'!$C$19,IF(F28&gt;0,YEAR('Podpůrný list pro výpočty'!$C$40)-YEAR(F28),'Podpůrný list pro výpočty'!$C$20))),"")</f>
        <v/>
      </c>
      <c r="H28" s="27" t="str">
        <f>IF($D$10&gt;=L14,IF(OR(AND(C28=0,D28=0),F28=0)=FALSE,"",IF(AND(C28=0,D28=0,F28=0)=TRUE,'Podpůrný list pro výpočty'!$C$9,'Podpůrný list pro výpočty'!$C$21)),IF((AND(C28=0,D28=0,F28=0)=TRUE),"",'Podpůrný list pro výpočty'!$C$10))</f>
        <v/>
      </c>
    </row>
    <row r="29" spans="2:12" ht="15.75" x14ac:dyDescent="0.25">
      <c r="B29" s="58" t="s">
        <v>64</v>
      </c>
      <c r="C29" s="64"/>
      <c r="D29" s="145"/>
      <c r="E29" s="145"/>
      <c r="F29" s="65"/>
      <c r="G29" s="59" t="str">
        <f>IF($D$10&gt;=L15,IF(AND(C29=0,D29=0,F29=0)=TRUE,'Podpůrný list pro výpočty'!$C$13,IF(AND(C29=0,D29=0)=TRUE,'Podpůrný list pro výpočty'!$C$19,IF(F29&gt;0,YEAR('Podpůrný list pro výpočty'!$C$40)-YEAR(F29),'Podpůrný list pro výpočty'!$C$20))),"")</f>
        <v/>
      </c>
      <c r="H29" s="27" t="str">
        <f>IF($D$10&gt;=L15,IF(OR(AND(C29=0,D29=0),F29=0)=FALSE,"",IF(AND(C29=0,D29=0,F29=0)=TRUE,'Podpůrný list pro výpočty'!$C$9,'Podpůrný list pro výpočty'!$C$21)),IF((AND(C29=0,D29=0,F29=0)=TRUE),"",'Podpůrný list pro výpočty'!$C$10))</f>
        <v/>
      </c>
      <c r="J29" s="97"/>
    </row>
    <row r="30" spans="2:12" ht="15.75" x14ac:dyDescent="0.25">
      <c r="B30" s="58" t="s">
        <v>65</v>
      </c>
      <c r="C30" s="64"/>
      <c r="D30" s="145"/>
      <c r="E30" s="145"/>
      <c r="F30" s="65"/>
      <c r="G30" s="59" t="str">
        <f>IF($D$10&gt;=L16,IF(AND(C30=0,D30=0,F30=0)=TRUE,'Podpůrný list pro výpočty'!$C$13,IF(AND(C30=0,D30=0)=TRUE,'Podpůrný list pro výpočty'!$C$19,IF(F30&gt;0,YEAR('Podpůrný list pro výpočty'!$C$40)-YEAR(F30),'Podpůrný list pro výpočty'!$C$20))),"")</f>
        <v/>
      </c>
      <c r="H30" s="27" t="str">
        <f>IF($D$10&gt;=L16,IF(OR(AND(C30=0,D30=0),F30=0)=FALSE,"",IF(AND(C30=0,D30=0,F30=0)=TRUE,'Podpůrný list pro výpočty'!$C$9,'Podpůrný list pro výpočty'!$C$21)),IF((AND(C30=0,D30=0,F30=0)=TRUE),"",'Podpůrný list pro výpočty'!$C$10))</f>
        <v/>
      </c>
    </row>
    <row r="31" spans="2:12" ht="15.75" x14ac:dyDescent="0.25">
      <c r="B31" s="58" t="s">
        <v>66</v>
      </c>
      <c r="C31" s="64"/>
      <c r="D31" s="145"/>
      <c r="E31" s="145"/>
      <c r="F31" s="65"/>
      <c r="G31" s="59" t="str">
        <f>IF($D$10&gt;=L17,IF(AND(C31=0,D31=0,F31=0)=TRUE,'Podpůrný list pro výpočty'!$C$13,IF(AND(C31=0,D31=0)=TRUE,'Podpůrný list pro výpočty'!$C$19,IF(F31&gt;0,YEAR('Podpůrný list pro výpočty'!$C$40)-YEAR(F31),'Podpůrný list pro výpočty'!$C$20))),"")</f>
        <v/>
      </c>
      <c r="H31" s="27" t="str">
        <f>IF($D$10&gt;=L17,IF(OR(AND(C31=0,D31=0),F31=0)=FALSE,"",IF(AND(C31=0,D31=0,F31=0)=TRUE,'Podpůrný list pro výpočty'!$C$9,'Podpůrný list pro výpočty'!$C$21)),IF((AND(C31=0,D31=0,F31=0)=TRUE),"",'Podpůrný list pro výpočty'!$C$10))</f>
        <v/>
      </c>
    </row>
    <row r="32" spans="2:12" ht="15.75" x14ac:dyDescent="0.25">
      <c r="B32" s="58" t="s">
        <v>67</v>
      </c>
      <c r="C32" s="64"/>
      <c r="D32" s="145"/>
      <c r="E32" s="145"/>
      <c r="F32" s="65"/>
      <c r="G32" s="59" t="str">
        <f>IF($D$10&gt;=L18,IF(AND(C32=0,D32=0,F32=0)=TRUE,'Podpůrný list pro výpočty'!$C$13,IF(AND(C32=0,D32=0)=TRUE,'Podpůrný list pro výpočty'!$C$19,IF(F32&gt;0,YEAR('Podpůrný list pro výpočty'!$C$40)-YEAR(F32),'Podpůrný list pro výpočty'!$C$20))),"")</f>
        <v/>
      </c>
      <c r="H32" s="27" t="str">
        <f>IF($D$10&gt;=L18,IF(OR(AND(C32=0,D32=0),F32=0)=FALSE,"",IF(AND(C32=0,D32=0,F32=0)=TRUE,'Podpůrný list pro výpočty'!$C$9,'Podpůrný list pro výpočty'!$C$21)),IF((AND(C32=0,D32=0,F32=0)=TRUE),"",'Podpůrný list pro výpočty'!$C$10))</f>
        <v/>
      </c>
    </row>
    <row r="33" spans="2:8" ht="15.75" x14ac:dyDescent="0.25">
      <c r="B33" s="58" t="s">
        <v>68</v>
      </c>
      <c r="C33" s="64"/>
      <c r="D33" s="145"/>
      <c r="E33" s="145"/>
      <c r="F33" s="65"/>
      <c r="G33" s="59" t="str">
        <f>IF($D$10&gt;=L19,IF(AND(C33=0,D33=0,F33=0)=TRUE,'Podpůrný list pro výpočty'!$C$13,IF(AND(C33=0,D33=0)=TRUE,'Podpůrný list pro výpočty'!$C$19,IF(F33&gt;0,YEAR('Podpůrný list pro výpočty'!$C$40)-YEAR(F33),'Podpůrný list pro výpočty'!$C$20))),"")</f>
        <v/>
      </c>
      <c r="H33" s="27" t="str">
        <f>IF($D$10&gt;=L19,IF(OR(AND(C33=0,D33=0),F33=0)=FALSE,"",IF(AND(C33=0,D33=0,F33=0)=TRUE,'Podpůrný list pro výpočty'!$C$9,'Podpůrný list pro výpočty'!$C$21)),IF((AND(C33=0,D33=0,F33=0)=TRUE),"",'Podpůrný list pro výpočty'!$C$10))</f>
        <v/>
      </c>
    </row>
    <row r="34" spans="2:8" ht="15.75" x14ac:dyDescent="0.25">
      <c r="B34" s="58" t="s">
        <v>69</v>
      </c>
      <c r="C34" s="64"/>
      <c r="D34" s="145"/>
      <c r="E34" s="145"/>
      <c r="F34" s="65"/>
      <c r="G34" s="59" t="str">
        <f>IF($D$10&gt;=L20,IF(AND(C34=0,D34=0,F34=0)=TRUE,'Podpůrný list pro výpočty'!$C$13,IF(AND(C34=0,D34=0)=TRUE,'Podpůrný list pro výpočty'!$C$19,IF(F34&gt;0,YEAR('Podpůrný list pro výpočty'!$C$40)-YEAR(F34),'Podpůrný list pro výpočty'!$C$20))),"")</f>
        <v/>
      </c>
      <c r="H34" s="27" t="str">
        <f>IF($D$10&gt;=L20,IF(OR(AND(C34=0,D34=0),F34=0)=FALSE,"",IF(AND(C34=0,D34=0,F34=0)=TRUE,'Podpůrný list pro výpočty'!$C$9,'Podpůrný list pro výpočty'!$C$21)),IF((AND(C34=0,D34=0,F34=0)=TRUE),"",'Podpůrný list pro výpočty'!$C$10))</f>
        <v/>
      </c>
    </row>
    <row r="35" spans="2:8" ht="15.75" x14ac:dyDescent="0.25">
      <c r="B35" s="58" t="s">
        <v>70</v>
      </c>
      <c r="C35" s="64"/>
      <c r="D35" s="145"/>
      <c r="E35" s="145"/>
      <c r="F35" s="65"/>
      <c r="G35" s="59" t="str">
        <f>IF($D$10&gt;=L21,IF(AND(C35=0,D35=0,F35=0)=TRUE,'Podpůrný list pro výpočty'!$C$13,IF(AND(C35=0,D35=0)=TRUE,'Podpůrný list pro výpočty'!$C$19,IF(F35&gt;0,YEAR('Podpůrný list pro výpočty'!$C$40)-YEAR(F35),'Podpůrný list pro výpočty'!$C$20))),"")</f>
        <v/>
      </c>
      <c r="H35" s="27" t="str">
        <f>IF($D$10&gt;=L21,IF(OR(AND(C35=0,D35=0),F35=0)=FALSE,"",IF(AND(C35=0,D35=0,F35=0)=TRUE,'Podpůrný list pro výpočty'!$C$9,'Podpůrný list pro výpočty'!$C$21)),IF((AND(C35=0,D35=0,F35=0)=TRUE),"",'Podpůrný list pro výpočty'!$C$10))</f>
        <v/>
      </c>
    </row>
    <row r="36" spans="2:8" ht="15.75" x14ac:dyDescent="0.25">
      <c r="B36" s="58" t="s">
        <v>71</v>
      </c>
      <c r="C36" s="64"/>
      <c r="D36" s="145"/>
      <c r="E36" s="145"/>
      <c r="F36" s="65"/>
      <c r="G36" s="59" t="str">
        <f>IF($D$10&gt;=L22,IF(AND(C36=0,D36=0,F36=0)=TRUE,'Podpůrný list pro výpočty'!$C$13,IF(AND(C36=0,D36=0)=TRUE,'Podpůrný list pro výpočty'!$C$19,IF(F36&gt;0,YEAR('Podpůrný list pro výpočty'!$C$40)-YEAR(F36),'Podpůrný list pro výpočty'!$C$20))),"")</f>
        <v/>
      </c>
      <c r="H36" s="27" t="str">
        <f>IF($D$10&gt;=L22,IF(OR(AND(C36=0,D36=0),F36=0)=FALSE,"",IF(AND(C36=0,D36=0,F36=0)=TRUE,'Podpůrný list pro výpočty'!$C$9,'Podpůrný list pro výpočty'!$C$21)),IF((AND(C36=0,D36=0,F36=0)=TRUE),"",'Podpůrný list pro výpočty'!$C$10))</f>
        <v/>
      </c>
    </row>
    <row r="37" spans="2:8" ht="15.75" x14ac:dyDescent="0.25">
      <c r="B37" s="58" t="s">
        <v>72</v>
      </c>
      <c r="C37" s="64"/>
      <c r="D37" s="145"/>
      <c r="E37" s="145"/>
      <c r="F37" s="65"/>
      <c r="G37" s="59" t="str">
        <f>IF($D$10&gt;=L23,IF(AND(C37=0,D37=0,F37=0)=TRUE,'Podpůrný list pro výpočty'!$C$13,IF(AND(C37=0,D37=0)=TRUE,'Podpůrný list pro výpočty'!$C$19,IF(F37&gt;0,YEAR('Podpůrný list pro výpočty'!$C$40)-YEAR(F37),'Podpůrný list pro výpočty'!$C$20))),"")</f>
        <v/>
      </c>
      <c r="H37" s="27" t="str">
        <f>IF($D$10&gt;=L23,IF(OR(AND(C37=0,D37=0),F37=0)=FALSE,"",IF(AND(C37=0,D37=0,F37=0)=TRUE,'Podpůrný list pro výpočty'!$C$9,'Podpůrný list pro výpočty'!$C$21)),IF((AND(C37=0,D37=0,F37=0)=TRUE),"",'Podpůrný list pro výpočty'!$C$10))</f>
        <v/>
      </c>
    </row>
    <row r="38" spans="2:8" ht="15.75" x14ac:dyDescent="0.25">
      <c r="B38" s="58" t="s">
        <v>73</v>
      </c>
      <c r="C38" s="64"/>
      <c r="D38" s="145"/>
      <c r="E38" s="145"/>
      <c r="F38" s="65"/>
      <c r="G38" s="59" t="str">
        <f>IF($D$10&gt;=L24,IF(AND(C38=0,D38=0,F38=0)=TRUE,'Podpůrný list pro výpočty'!$C$13,IF(AND(C38=0,D38=0)=TRUE,'Podpůrný list pro výpočty'!$C$19,IF(F38&gt;0,YEAR('Podpůrný list pro výpočty'!$C$40)-YEAR(F38),'Podpůrný list pro výpočty'!$C$20))),"")</f>
        <v/>
      </c>
      <c r="H38" s="27" t="str">
        <f>IF($D$10&gt;=L24,IF(OR(AND(C38=0,D38=0),F38=0)=FALSE,"",IF(AND(C38=0,D38=0,F38=0)=TRUE,'Podpůrný list pro výpočty'!$C$9,'Podpůrný list pro výpočty'!$C$21)),IF((AND(C38=0,D38=0,F38=0)=TRUE),"",'Podpůrný list pro výpočty'!$C$10))</f>
        <v/>
      </c>
    </row>
    <row r="39" spans="2:8" ht="15.75" x14ac:dyDescent="0.25">
      <c r="B39" s="58" t="s">
        <v>74</v>
      </c>
      <c r="C39" s="64"/>
      <c r="D39" s="145"/>
      <c r="E39" s="145"/>
      <c r="F39" s="65"/>
      <c r="G39" s="59" t="str">
        <f>IF($D$10&gt;=L25,IF(AND(C39=0,D39=0,F39=0)=TRUE,'Podpůrný list pro výpočty'!$C$13,IF(AND(C39=0,D39=0)=TRUE,'Podpůrný list pro výpočty'!$C$19,IF(F39&gt;0,YEAR('Podpůrný list pro výpočty'!$C$40)-YEAR(F39),'Podpůrný list pro výpočty'!$C$20))),"")</f>
        <v/>
      </c>
      <c r="H39" s="27" t="str">
        <f>IF($D$10&gt;=L25,IF(OR(AND(C39=0,D39=0),F39=0)=FALSE,"",IF(AND(C39=0,D39=0,F39=0)=TRUE,'Podpůrný list pro výpočty'!$C$9,'Podpůrný list pro výpočty'!$C$21)),IF((AND(C39=0,D39=0,F39=0)=TRUE),"",'Podpůrný list pro výpočty'!$C$10))</f>
        <v/>
      </c>
    </row>
    <row r="40" spans="2:8" ht="16.5" thickBot="1" x14ac:dyDescent="0.3">
      <c r="B40" s="60" t="s">
        <v>75</v>
      </c>
      <c r="C40" s="66"/>
      <c r="D40" s="144"/>
      <c r="E40" s="144"/>
      <c r="F40" s="67"/>
      <c r="G40" s="61" t="str">
        <f>IF($D$10&gt;=L26,IF(AND(C40=0,D40=0,F40=0)=TRUE,'Podpůrný list pro výpočty'!$C$13,IF(AND(C40=0,D40=0)=TRUE,'Podpůrný list pro výpočty'!$C$19,IF(F40&gt;0,YEAR('Podpůrný list pro výpočty'!$C$40)-YEAR(F40),'Podpůrný list pro výpočty'!$C$20))),"")</f>
        <v/>
      </c>
      <c r="H40" s="27" t="str">
        <f>IF($D$10&gt;=L26,IF(OR(AND(C40=0,D40=0),F40=0)=FALSE,"",IF(AND(C40=0,D40=0,F40=0)=TRUE,'Podpůrný list pro výpočty'!$C$9,'Podpůrný list pro výpočty'!$C$21)),IF((AND(C40=0,D40=0,F40=0)=TRUE),"",'Podpůrný list pro výpočty'!$C$10))</f>
        <v/>
      </c>
    </row>
  </sheetData>
  <sheetProtection algorithmName="SHA-512" hashValue="GbpmDrMMiovx5mHCkronx9siFbDc8velnpYPuQTrdfETCU62YfFNPSKsHdN3kHaSg0PkwDMP5i6gElpDfy1axg==" saltValue="RPSQkB4O4paWjI/V0/RMbw==" spinCount="100000" sheet="1" objects="1" scenarios="1" selectLockedCells="1"/>
  <mergeCells count="52">
    <mergeCell ref="B5:C5"/>
    <mergeCell ref="D5:E5"/>
    <mergeCell ref="F5:G5"/>
    <mergeCell ref="A1:G1"/>
    <mergeCell ref="B3:E3"/>
    <mergeCell ref="B4:C4"/>
    <mergeCell ref="D4:E4"/>
    <mergeCell ref="F4:G4"/>
    <mergeCell ref="B6:C6"/>
    <mergeCell ref="D6:E6"/>
    <mergeCell ref="F6:G6"/>
    <mergeCell ref="B7:E7"/>
    <mergeCell ref="B8:C8"/>
    <mergeCell ref="D8:E8"/>
    <mergeCell ref="F8:G8"/>
    <mergeCell ref="B9:C9"/>
    <mergeCell ref="D9:E9"/>
    <mergeCell ref="F9:G9"/>
    <mergeCell ref="B10:C10"/>
    <mergeCell ref="D10:E10"/>
    <mergeCell ref="F10:G10"/>
    <mergeCell ref="D21:E21"/>
    <mergeCell ref="B11:C12"/>
    <mergeCell ref="F11:G13"/>
    <mergeCell ref="B14:E14"/>
    <mergeCell ref="F14:G14"/>
    <mergeCell ref="B15:C15"/>
    <mergeCell ref="D15:E15"/>
    <mergeCell ref="D16:E16"/>
    <mergeCell ref="D17:E17"/>
    <mergeCell ref="D18:E18"/>
    <mergeCell ref="D19:E19"/>
    <mergeCell ref="D20:E20"/>
    <mergeCell ref="D33:E33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40:E40"/>
    <mergeCell ref="D34:E34"/>
    <mergeCell ref="D35:E35"/>
    <mergeCell ref="D36:E36"/>
    <mergeCell ref="D37:E37"/>
    <mergeCell ref="D38:E38"/>
    <mergeCell ref="D39:E39"/>
  </mergeCells>
  <conditionalFormatting sqref="D4:E6 D8:D11 E8:E9 E11">
    <cfRule type="expression" dxfId="155" priority="4">
      <formula>D4=""</formula>
    </cfRule>
  </conditionalFormatting>
  <conditionalFormatting sqref="B16:B40">
    <cfRule type="expression" dxfId="154" priority="1">
      <formula>OR(AND(C16=0,D16=0),F16=0)=FALSE</formula>
    </cfRule>
  </conditionalFormatting>
  <conditionalFormatting sqref="A1:G1">
    <cfRule type="expression" dxfId="153" priority="3">
      <formula>$A$1&lt;&gt;$J$3</formula>
    </cfRule>
  </conditionalFormatting>
  <conditionalFormatting sqref="A2:H40">
    <cfRule type="expression" dxfId="152" priority="2">
      <formula>$A$1&lt;&gt;$J$3</formula>
    </cfRule>
  </conditionalFormatting>
  <conditionalFormatting sqref="B16:B39">
    <cfRule type="expression" dxfId="151" priority="5">
      <formula>$D$10&gt;=L2</formula>
    </cfRule>
  </conditionalFormatting>
  <conditionalFormatting sqref="C16:C39">
    <cfRule type="expression" dxfId="150" priority="6">
      <formula>$D$10&gt;=L2</formula>
    </cfRule>
  </conditionalFormatting>
  <conditionalFormatting sqref="F16:F39">
    <cfRule type="expression" dxfId="149" priority="8">
      <formula>$D$10&gt;=L2</formula>
    </cfRule>
  </conditionalFormatting>
  <conditionalFormatting sqref="G16:G39">
    <cfRule type="expression" dxfId="148" priority="9">
      <formula>$D$10&gt;=L2</formula>
    </cfRule>
  </conditionalFormatting>
  <conditionalFormatting sqref="D16:E39">
    <cfRule type="expression" dxfId="147" priority="7">
      <formula>$D$10&gt;=L2</formula>
    </cfRule>
  </conditionalFormatting>
  <conditionalFormatting sqref="B40:F40">
    <cfRule type="expression" dxfId="146" priority="11">
      <formula>$D$10=$L$26</formula>
    </cfRule>
  </conditionalFormatting>
  <conditionalFormatting sqref="G40">
    <cfRule type="expression" dxfId="145" priority="10">
      <formula>$D$10=$L$26</formula>
    </cfRule>
  </conditionalFormatting>
  <conditionalFormatting sqref="F11">
    <cfRule type="expression" dxfId="144" priority="12">
      <formula>$F$11=$J$4</formula>
    </cfRule>
  </conditionalFormatting>
  <dataValidations count="5">
    <dataValidation type="date" operator="lessThanOrEqual" allowBlank="1" showErrorMessage="1" errorTitle="Tornádo říká:" error="Pokoušíte se zadat datum, které je v budoucnosti." sqref="F16:F40">
      <formula1>TODAY()</formula1>
    </dataValidation>
    <dataValidation type="whole" allowBlank="1" showErrorMessage="1" errorTitle="Tornádo říká:" error="Prosím zadejte počet soutěžících, který odpovídá zvolené soutěžní kategorii. Počty soutěžících pro jednotlivé soutěžní kategorie naleznete v Propozicích soutěže Tornádo 2018." sqref="D10">
      <formula1>J6</formula1>
      <formula2>J7</formula2>
    </dataValidation>
    <dataValidation type="whole" allowBlank="1" showErrorMessage="1" errorTitle="Tornádo říká:" error="Prosím zadejte počet soutěžících, který odpovídá zvolené soutěžní kategorii. Počty soutěžících pro jednotlivé soutěžní kategorie naleznete v Propozicích soutěže Tornádo 2018." sqref="E10">
      <formula1>K9</formula1>
      <formula2>K10</formula2>
    </dataValidation>
    <dataValidation type="time" allowBlank="1" showInputMessage="1" showErrorMessage="1" errorTitle="Tornádo říká:" error="Prosím zadejte čas, který odpovídá zvolené soutěžní kategorii. Časy pro jednotlivé soutěžní kategorie naleznete v Propozicích soutěže Tornádo 2018." sqref="D9">
      <formula1>J9</formula1>
      <formula2>J10</formula2>
    </dataValidation>
    <dataValidation type="time" allowBlank="1" showInputMessage="1" showErrorMessage="1" errorTitle="Tornádo říká:" error="Prosím zadejte čas, který odpovídá zvolené soutěžní kategorii. Časy pro jednotlivé soutěžní kategorie naleznete v Propozicích soutěže Tornádo 2018." sqref="E9">
      <formula1>K11</formula1>
      <formula2>K12</formula2>
    </dataValidation>
  </dataValidations>
  <pageMargins left="0.31496062992125984" right="0.31496062992125984" top="0.59055118110236227" bottom="0.59055118110236227" header="0" footer="0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errorTitle="Tornádo říká:" error="Prosím vyberte výkonnostní třídu ze seznamu. Stávající text smažte a rozklikněte šipku vedle buňky._x000a_">
          <x14:formula1>
            <xm:f>IF('Základní informace o klubu'!$C$5=$A$1,'Podpůrný list pro výpočty'!$B$59:$B$60,'Podpůrný list pro výpočty'!$B$63:$B$64)</xm:f>
          </x14:formula1>
          <xm:sqref>D6:E6</xm:sqref>
        </x14:dataValidation>
        <x14:dataValidation type="list" allowBlank="1" showInputMessage="1" showErrorMessage="1" errorTitle="Tornádo říká:" error="Prosím vyberte věkovou kategorii ze seznamu. Stávající text smažte a rozklikněte šipku vedle buňky.">
          <x14:formula1>
            <xm:f>IF('Základní informace o klubu'!$C$5=$A$1,'Podpůrný list pro výpočty'!$B$45:$B$48,'Podpůrný list pro výpočty'!$B$63:$B$64)</xm:f>
          </x14:formula1>
          <xm:sqref>D5:E5</xm:sqref>
        </x14:dataValidation>
        <x14:dataValidation type="list" allowBlank="1" showInputMessage="1" showErrorMessage="1" errorTitle="Tornádo říká:" error="Prosím vyberte soutěžní kategorii ze seznamu. Stávající text smažte a rozklikněte šipku vedle buňky._x000a_">
          <x14:formula1>
            <xm:f>IF('Základní informace o klubu'!$C$5=$A$1,'Podpůrný list pro výpočty'!$B$51:$B$56,'Podpůrný list pro výpočty'!$B$63:$B$64)</xm:f>
          </x14:formula1>
          <xm:sqref>D4:E4</xm:sqref>
        </x14:dataValidation>
        <x14:dataValidation type="list" errorStyle="warning" allowBlank="1" showInputMessage="1" showErrorMessage="1" errorTitle="Tornádo říká:" error="Pokoušíte se zadat trenéra, který není uveden v seznamu. Prosím, doplňte jej na list: &quot;Základní informace o klubu&quot;.">
          <x14:formula1>
            <xm:f>IF('Základní informace o klubu'!$C$5=$A$1,'Základní informace o klubu'!$D$14:$D$21,'Podpůrný list pro výpočty'!$B$63:$B$64)</xm:f>
          </x14:formula1>
          <xm:sqref>E12</xm:sqref>
        </x14:dataValidation>
        <x14:dataValidation type="list" errorStyle="warning" allowBlank="1" showInputMessage="1" showErrorMessage="1" errorTitle="Tornádo říká:" error="Pokoušíte se zadat trenéra, který není uveden v seznamu. Prosím, doplňte jej na list: &quot;Základní informace o klubu&quot;." promptTitle="Tornádo říká:" prompt="Jména všech trenérů zadejte na listu: &quot;Základní informace o klubu&quot;, poté jen vybírejte ze seznamu.">
          <x14:formula1>
            <xm:f>IF('Základní informace o klubu'!$C$5=$A$1,'Základní informace o klubu'!$D$14:$D$21,'Podpůrný list pro výpočty'!$B$63:$B$64)</xm:f>
          </x14:formula1>
          <xm:sqref>E11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"/>
  <sheetViews>
    <sheetView showGridLines="0" workbookViewId="0">
      <selection activeCell="D4" sqref="D4:E4"/>
    </sheetView>
  </sheetViews>
  <sheetFormatPr defaultRowHeight="15" x14ac:dyDescent="0.25"/>
  <cols>
    <col min="1" max="1" width="1.42578125" style="27" customWidth="1"/>
    <col min="2" max="2" width="3.5703125" style="27" customWidth="1"/>
    <col min="3" max="3" width="20.7109375" style="27" customWidth="1"/>
    <col min="4" max="4" width="3.5703125" style="27" customWidth="1"/>
    <col min="5" max="5" width="20.7109375" style="27" customWidth="1"/>
    <col min="6" max="6" width="19.28515625" style="27" customWidth="1"/>
    <col min="7" max="7" width="26.5703125" style="27" customWidth="1"/>
    <col min="8" max="8" width="67.85546875" style="27" customWidth="1"/>
    <col min="9" max="9" width="5.28515625" style="27" customWidth="1"/>
    <col min="10" max="10" width="86.85546875" style="94" customWidth="1"/>
    <col min="11" max="12" width="9.140625" style="94"/>
    <col min="13" max="16384" width="9.140625" style="27"/>
  </cols>
  <sheetData>
    <row r="1" spans="1:12" ht="28.5" x14ac:dyDescent="0.45">
      <c r="A1" s="128" t="str">
        <f>IF('Základní informace o klubu'!C24&gt;=9,IF('Základní informace o klubu'!C5=0,'Podpůrný list pro výpočty'!C7,'Základní informace o klubu'!C5),IF('Základní informace o klubu'!C5=0,IF('Základní informace o klubu'!C24=0,'Podpůrný list pro výpočty'!C5,'Podpůrný list pro výpočty'!C6),IF('Základní informace o klubu'!C24=0,'Podpůrný list pro výpočty'!C3,'Podpůrný list pro výpočty'!C4)))</f>
        <v>Vyplňte, prosím, název klubu a počet formací na listu: "Základní informace o klubu".</v>
      </c>
      <c r="B1" s="128"/>
      <c r="C1" s="128"/>
      <c r="D1" s="128"/>
      <c r="E1" s="128"/>
      <c r="F1" s="128"/>
      <c r="G1" s="128"/>
      <c r="H1" s="48"/>
    </row>
    <row r="2" spans="1:12" x14ac:dyDescent="0.25">
      <c r="J2" s="94" t="s">
        <v>120</v>
      </c>
      <c r="L2" s="94">
        <v>1</v>
      </c>
    </row>
    <row r="3" spans="1:12" ht="21.75" thickBot="1" x14ac:dyDescent="0.4">
      <c r="B3" s="170" t="s">
        <v>2</v>
      </c>
      <c r="C3" s="170"/>
      <c r="D3" s="170"/>
      <c r="E3" s="170"/>
      <c r="J3" s="94">
        <f>'Základní informace o klubu'!C5</f>
        <v>0</v>
      </c>
      <c r="L3" s="94">
        <v>2</v>
      </c>
    </row>
    <row r="4" spans="1:12" ht="15.75" x14ac:dyDescent="0.25">
      <c r="B4" s="125" t="s">
        <v>47</v>
      </c>
      <c r="C4" s="147"/>
      <c r="D4" s="149"/>
      <c r="E4" s="150"/>
      <c r="F4" s="159" t="str">
        <f>IF(D4=0,'Podpůrný list pro výpočty'!$C$15,"")</f>
        <v>Prosím vyplňte</v>
      </c>
      <c r="G4" s="160"/>
      <c r="J4" s="94" t="str">
        <f>'Podpůrný list pro výpočty'!C12</f>
        <v>Zadaný seznam soutěžících je v pořádku a odpovídá dané soutěžní kategorii.</v>
      </c>
      <c r="L4" s="94">
        <v>3</v>
      </c>
    </row>
    <row r="5" spans="1:12" ht="15.75" x14ac:dyDescent="0.25">
      <c r="B5" s="132" t="s">
        <v>48</v>
      </c>
      <c r="C5" s="146"/>
      <c r="D5" s="151"/>
      <c r="E5" s="152"/>
      <c r="F5" s="159" t="str">
        <f>IF(D5=0,'Podpůrný list pro výpočty'!$C$15,"")</f>
        <v>Prosím vyplňte</v>
      </c>
      <c r="G5" s="160"/>
      <c r="J5" s="94" t="s">
        <v>58</v>
      </c>
      <c r="L5" s="94">
        <v>4</v>
      </c>
    </row>
    <row r="6" spans="1:12" ht="16.5" thickBot="1" x14ac:dyDescent="0.3">
      <c r="B6" s="129" t="s">
        <v>49</v>
      </c>
      <c r="C6" s="148"/>
      <c r="D6" s="153"/>
      <c r="E6" s="154"/>
      <c r="F6" s="159" t="str">
        <f>IF(D6=0,'Podpůrný list pro výpočty'!$C$15,"")</f>
        <v>Prosím vyplňte</v>
      </c>
      <c r="G6" s="160"/>
      <c r="J6" s="94">
        <f>IF($D$4='Podpůrný list pro výpočty'!$B$51,'Podpůrný list pro výpočty'!$C$51,IF($D$4='Podpůrný list pro výpočty'!$B$52,'Podpůrný list pro výpočty'!$C$52,IF($D$4='Podpůrný list pro výpočty'!$B$53,'Podpůrný list pro výpočty'!$C$53,IF($D$4='Podpůrný list pro výpočty'!$B$54,'Podpůrný list pro výpočty'!$C$54,IF($D$4='Podpůrný list pro výpočty'!$B$55,'Podpůrný list pro výpočty'!$C$55,IF($D$4='Podpůrný list pro výpočty'!$B$56,'Podpůrný list pro výpočty'!$C$56,))))))</f>
        <v>0</v>
      </c>
      <c r="L6" s="94">
        <v>5</v>
      </c>
    </row>
    <row r="7" spans="1:12" ht="16.5" customHeight="1" thickBot="1" x14ac:dyDescent="0.3">
      <c r="B7" s="165"/>
      <c r="C7" s="166"/>
      <c r="D7" s="166"/>
      <c r="E7" s="167"/>
      <c r="J7" s="94">
        <f>IF($D$4='Podpůrný list pro výpočty'!$B$51,'Podpůrný list pro výpočty'!$D$51,IF($D$4='Podpůrný list pro výpočty'!$B$52,'Podpůrný list pro výpočty'!$D$52,IF($D$4='Podpůrný list pro výpočty'!$B$53,'Podpůrný list pro výpočty'!$D$53,IF($D$4='Podpůrný list pro výpočty'!$B$54,'Podpůrný list pro výpočty'!$D$54,IF($D$4='Podpůrný list pro výpočty'!$B$55,'Podpůrný list pro výpočty'!$D$55,IF($D$4='Podpůrný list pro výpočty'!$B$56,'Podpůrný list pro výpočty'!$D$56,))))))</f>
        <v>0</v>
      </c>
      <c r="L7" s="94">
        <v>6</v>
      </c>
    </row>
    <row r="8" spans="1:12" ht="15.75" x14ac:dyDescent="0.25">
      <c r="B8" s="125" t="s">
        <v>50</v>
      </c>
      <c r="C8" s="147"/>
      <c r="D8" s="155"/>
      <c r="E8" s="156"/>
      <c r="F8" s="159"/>
      <c r="G8" s="160"/>
      <c r="J8" s="94" t="s">
        <v>130</v>
      </c>
      <c r="L8" s="94">
        <v>7</v>
      </c>
    </row>
    <row r="9" spans="1:12" ht="15.75" x14ac:dyDescent="0.25">
      <c r="B9" s="132" t="s">
        <v>60</v>
      </c>
      <c r="C9" s="146"/>
      <c r="D9" s="157"/>
      <c r="E9" s="158"/>
      <c r="F9" s="175" t="str">
        <f>IF(D9=0,'Podpůrný list pro výpočty'!$C$16,"")</f>
        <v>Prosím vyplňte ve formátu m:ss, např.: 1:30</v>
      </c>
      <c r="G9" s="176"/>
      <c r="J9" s="95">
        <f>IF($D$4='Podpůrný list pro výpočty'!$B$67,'Podpůrný list pro výpočty'!$C$67,IF($D$4='Podpůrný list pro výpočty'!$B$68,'Podpůrný list pro výpočty'!$C$68,IF($D$4='Podpůrný list pro výpočty'!$B$69,'Podpůrný list pro výpočty'!$C$69,IF($D$4='Podpůrný list pro výpočty'!$B$70,'Podpůrný list pro výpočty'!$C$70,IF($D$4='Podpůrný list pro výpočty'!$B$71,'Podpůrný list pro výpočty'!$C$71,IF($D$4='Podpůrný list pro výpočty'!$B$72,'Podpůrný list pro výpočty'!$C$72,))))))*60</f>
        <v>0</v>
      </c>
      <c r="L9" s="94">
        <v>8</v>
      </c>
    </row>
    <row r="10" spans="1:12" ht="15.75" customHeight="1" x14ac:dyDescent="0.25">
      <c r="B10" s="132" t="s">
        <v>51</v>
      </c>
      <c r="C10" s="146"/>
      <c r="D10" s="171"/>
      <c r="E10" s="172"/>
      <c r="F10" s="159" t="str">
        <f>IF(D10=0,'Podpůrný list pro výpočty'!$C$15,"")</f>
        <v>Prosím vyplňte</v>
      </c>
      <c r="G10" s="160"/>
      <c r="J10" s="95">
        <f>IF($D$4='Podpůrný list pro výpočty'!$B$67,'Podpůrný list pro výpočty'!$D$67,IF($D$4='Podpůrný list pro výpočty'!$B$68,'Podpůrný list pro výpočty'!$D$68,IF($D$4='Podpůrný list pro výpočty'!$B$69,'Podpůrný list pro výpočty'!$D$69,IF($D$4='Podpůrný list pro výpočty'!$B$70,'Podpůrný list pro výpočty'!$D$70,IF($D$4='Podpůrný list pro výpočty'!$B$71,'Podpůrný list pro výpočty'!$D$71,IF($D$4='Podpůrný list pro výpočty'!$B$72,'Podpůrný list pro výpočty'!$D$72,))))))*60</f>
        <v>0</v>
      </c>
      <c r="L10" s="94">
        <v>9</v>
      </c>
    </row>
    <row r="11" spans="1:12" ht="15.75" x14ac:dyDescent="0.25">
      <c r="B11" s="161" t="s">
        <v>52</v>
      </c>
      <c r="C11" s="162"/>
      <c r="D11" s="49" t="s">
        <v>13</v>
      </c>
      <c r="E11" s="40"/>
      <c r="F11" s="178" t="str">
        <f>IF(OR(D4=0,D5=0,D9=0,D10=0)=TRUE,'Podpůrný list pro výpočty'!C23,IF($D$4=0,"",IF(COUNTBLANK(H16:H40)=25,'Podpůrný list pro výpočty'!C12,"")))</f>
        <v>Zkontrolujte, že máte vyplněny údaje: Soutěžní kategorie, Věková kategorie, Délka skladby a Počet soutěžících.</v>
      </c>
      <c r="G11" s="178"/>
      <c r="H11" s="69"/>
      <c r="J11" s="94" t="s">
        <v>114</v>
      </c>
      <c r="L11" s="94">
        <v>10</v>
      </c>
    </row>
    <row r="12" spans="1:12" ht="15.75" customHeight="1" thickBot="1" x14ac:dyDescent="0.3">
      <c r="B12" s="163"/>
      <c r="C12" s="164"/>
      <c r="D12" s="50" t="s">
        <v>14</v>
      </c>
      <c r="E12" s="41"/>
      <c r="F12" s="178"/>
      <c r="G12" s="178"/>
      <c r="J12" s="96" t="str">
        <f>IF(AND($D$4='Podpůrný list pro výpočty'!B74,$D$5='Podpůrný list pro výpočty'!C74),'Podpůrný list pro výpočty'!D74,IF(AND($D$4='Podpůrný list pro výpočty'!B75,$D$5='Podpůrný list pro výpočty'!C75),'Podpůrný list pro výpočty'!D75,IF(AND($D$4='Podpůrný list pro výpočty'!B76,$D$5='Podpůrný list pro výpočty'!C76),'Podpůrný list pro výpočty'!D76,IF(AND($D$4='Podpůrný list pro výpočty'!B77,$D$5='Podpůrný list pro výpočty'!C77),'Podpůrný list pro výpočty'!D77,IF(AND($D$4='Podpůrný list pro výpočty'!B78,$D$5='Podpůrný list pro výpočty'!C78),'Podpůrný list pro výpočty'!D78,IF(AND($D$4='Podpůrný list pro výpočty'!B79,$D$5='Podpůrný list pro výpočty'!C79),'Podpůrný list pro výpočty'!D79,IF(AND($D$4='Podpůrný list pro výpočty'!B80,$D$5='Podpůrný list pro výpočty'!C80),'Podpůrný list pro výpočty'!D80,IF(AND($D$4='Podpůrný list pro výpočty'!B81,$D$5='Podpůrný list pro výpočty'!C81),'Podpůrný list pro výpočty'!D81,IF(AND($D$4='Podpůrný list pro výpočty'!B82,$D$5='Podpůrný list pro výpočty'!C82),'Podpůrný list pro výpočty'!D82,IF(AND($D$4='Podpůrný list pro výpočty'!B83,$D$5='Podpůrný list pro výpočty'!C83),'Podpůrný list pro výpočty'!D83,IF(AND($D$4='Podpůrný list pro výpočty'!B84,$D$5='Podpůrný list pro výpočty'!C84),'Podpůrný list pro výpočty'!D84,IF(AND($D$4='Podpůrný list pro výpočty'!B85,$D$5='Podpůrný list pro výpočty'!C85),'Podpůrný list pro výpočty'!D85,IF(AND($D$4='Podpůrný list pro výpočty'!B86,$D$5='Podpůrný list pro výpočty'!C86),'Podpůrný list pro výpočty'!D86,IF(AND($D$4='Podpůrný list pro výpočty'!B87,$D$5='Podpůrný list pro výpočty'!C87),'Podpůrný list pro výpočty'!D87,IF(AND($D$4='Podpůrný list pro výpočty'!B88,$D$5='Podpůrný list pro výpočty'!C88),'Podpůrný list pro výpočty'!D88,IF(AND($D$4='Podpůrný list pro výpočty'!B89,$D$5='Podpůrný list pro výpočty'!C89),'Podpůrný list pro výpočty'!D89,IF(AND($D$4='Podpůrný list pro výpočty'!B90,$D$5='Podpůrný list pro výpočty'!C90),'Podpůrný list pro výpočty'!D90,IF(AND($D$4='Podpůrný list pro výpočty'!B91,$D$5='Podpůrný list pro výpočty'!C91),'Podpůrný list pro výpočty'!D91,IF(AND($D$4='Podpůrný list pro výpočty'!B92,$D$5='Podpůrný list pro výpočty'!C92),'Podpůrný list pro výpočty'!D92,IF(AND($D$4='Podpůrný list pro výpočty'!B93,$D$5='Podpůrný list pro výpočty'!C93),'Podpůrný list pro výpočty'!D93,IF(AND($D$4='Podpůrný list pro výpočty'!B94,$D$5='Podpůrný list pro výpočty'!C94),'Podpůrný list pro výpočty'!D94,IF(AND($D$4='Podpůrný list pro výpočty'!B95,$D$5='Podpůrný list pro výpočty'!C95),'Podpůrný list pro výpočty'!D95,IF(AND($D$4='Podpůrný list pro výpočty'!B96,$D$5='Podpůrný list pro výpočty'!C96),'Podpůrný list pro výpočty'!D96,IF(AND($D$4='Podpůrný list pro výpočty'!B97,$D$5='Podpůrný list pro výpočty'!C97),'Podpůrný list pro výpočty'!D97,IF(D4=D5,"",'Podpůrný list pro výpočty'!C14)))))))))))))))))))))))))</f>
        <v/>
      </c>
      <c r="L12" s="94">
        <v>11</v>
      </c>
    </row>
    <row r="13" spans="1:12" x14ac:dyDescent="0.25">
      <c r="F13" s="178"/>
      <c r="G13" s="178"/>
      <c r="L13" s="94">
        <v>12</v>
      </c>
    </row>
    <row r="14" spans="1:12" ht="21.75" customHeight="1" thickBot="1" x14ac:dyDescent="0.4">
      <c r="B14" s="170" t="s">
        <v>53</v>
      </c>
      <c r="C14" s="170"/>
      <c r="D14" s="170"/>
      <c r="E14" s="170"/>
      <c r="F14" s="177" t="str">
        <f>IF(D10="",'Podpůrný list pro výpočty'!$C$17,"")</f>
        <v>Pro vyplňování seznamu zadejte počet soutěžících.</v>
      </c>
      <c r="G14" s="177"/>
      <c r="H14" s="68" t="str">
        <f>IF(COUNTBLANK(H16:H40)=25,"","Chybové hlášení:")</f>
        <v/>
      </c>
      <c r="L14" s="94">
        <v>13</v>
      </c>
    </row>
    <row r="15" spans="1:12" ht="31.5" customHeight="1" thickBot="1" x14ac:dyDescent="0.3">
      <c r="B15" s="168" t="s">
        <v>0</v>
      </c>
      <c r="C15" s="169"/>
      <c r="D15" s="173" t="s">
        <v>3</v>
      </c>
      <c r="E15" s="174"/>
      <c r="F15" s="55" t="s">
        <v>4</v>
      </c>
      <c r="G15" s="51" t="s">
        <v>55</v>
      </c>
      <c r="L15" s="94">
        <v>14</v>
      </c>
    </row>
    <row r="16" spans="1:12" ht="15.75" x14ac:dyDescent="0.25">
      <c r="B16" s="56" t="s">
        <v>13</v>
      </c>
      <c r="C16" s="62"/>
      <c r="D16" s="143"/>
      <c r="E16" s="143"/>
      <c r="F16" s="63"/>
      <c r="G16" s="57" t="str">
        <f>IF($D$10&gt;=L2,IF(AND(C16=0,D16=0,F16=0)=TRUE,'Podpůrný list pro výpočty'!$C$13,IF(AND(C16=0,D16=0)=TRUE,'Podpůrný list pro výpočty'!$C$19,IF(F16&gt;0,YEAR('Podpůrný list pro výpočty'!$C$40)-YEAR(F16),'Podpůrný list pro výpočty'!$C$20))),"")</f>
        <v/>
      </c>
      <c r="H16" s="27" t="str">
        <f>IF($D$10&gt;=L2,IF(OR(AND(C16=0,D16=0),F16=0)=FALSE,"",IF(AND(C16=0,D16=0,F16=0)=TRUE,'Podpůrný list pro výpočty'!$C$9,'Podpůrný list pro výpočty'!$C$21)),IF((AND(C16=0,D16=0,F16=0)=TRUE),"",'Podpůrný list pro výpočty'!$C$10))</f>
        <v/>
      </c>
      <c r="L16" s="94">
        <v>15</v>
      </c>
    </row>
    <row r="17" spans="2:12" ht="15.75" x14ac:dyDescent="0.25">
      <c r="B17" s="58" t="s">
        <v>14</v>
      </c>
      <c r="C17" s="64"/>
      <c r="D17" s="145"/>
      <c r="E17" s="145"/>
      <c r="F17" s="65"/>
      <c r="G17" s="59" t="str">
        <f>IF($D$10&gt;=L3,IF(AND(C17=0,D17=0,F17=0)=TRUE,'Podpůrný list pro výpočty'!$C$13,IF(AND(C17=0,D17=0)=TRUE,'Podpůrný list pro výpočty'!$C$19,IF(F17&gt;0,YEAR('Podpůrný list pro výpočty'!$C$40)-YEAR(F17),'Podpůrný list pro výpočty'!$C$20))),"")</f>
        <v/>
      </c>
      <c r="H17" s="27" t="str">
        <f>IF($D$10&gt;=L3,IF(OR(AND(C17=0,D17=0),F17=0)=FALSE,"",IF(AND(C17=0,D17=0,F17=0)=TRUE,'Podpůrný list pro výpočty'!$C$9,'Podpůrný list pro výpočty'!$C$21)),IF((AND(C17=0,D17=0,F17=0)=TRUE),"",'Podpůrný list pro výpočty'!$C$10))</f>
        <v/>
      </c>
      <c r="L17" s="94">
        <v>16</v>
      </c>
    </row>
    <row r="18" spans="2:12" ht="15.75" x14ac:dyDescent="0.25">
      <c r="B18" s="58" t="s">
        <v>15</v>
      </c>
      <c r="C18" s="64"/>
      <c r="D18" s="145"/>
      <c r="E18" s="145"/>
      <c r="F18" s="65"/>
      <c r="G18" s="59" t="str">
        <f>IF($D$10&gt;=L4,IF(AND(C18=0,D18=0,F18=0)=TRUE,'Podpůrný list pro výpočty'!$C$13,IF(AND(C18=0,D18=0)=TRUE,'Podpůrný list pro výpočty'!$C$19,IF(F18&gt;0,YEAR('Podpůrný list pro výpočty'!$C$40)-YEAR(F18),'Podpůrný list pro výpočty'!$C$20))),"")</f>
        <v/>
      </c>
      <c r="H18" s="27" t="str">
        <f>IF($D$10&gt;=L4,IF(OR(AND(C18=0,D18=0),F18=0)=FALSE,"",IF(AND(C18=0,D18=0,F18=0)=TRUE,'Podpůrný list pro výpočty'!$C$9,'Podpůrný list pro výpočty'!$C$21)),IF((AND(C18=0,D18=0,F18=0)=TRUE),"",'Podpůrný list pro výpočty'!$C$10))</f>
        <v/>
      </c>
      <c r="L18" s="94">
        <v>17</v>
      </c>
    </row>
    <row r="19" spans="2:12" ht="15.75" x14ac:dyDescent="0.25">
      <c r="B19" s="58" t="s">
        <v>16</v>
      </c>
      <c r="C19" s="64"/>
      <c r="D19" s="145"/>
      <c r="E19" s="145"/>
      <c r="F19" s="65"/>
      <c r="G19" s="59" t="str">
        <f>IF($D$10&gt;=L5,IF(AND(C19=0,D19=0,F19=0)=TRUE,'Podpůrný list pro výpočty'!$C$13,IF(AND(C19=0,D19=0)=TRUE,'Podpůrný list pro výpočty'!$C$19,IF(F19&gt;0,YEAR('Podpůrný list pro výpočty'!$C$40)-YEAR(F19),'Podpůrný list pro výpočty'!$C$20))),"")</f>
        <v/>
      </c>
      <c r="H19" s="27" t="str">
        <f>IF($D$10&gt;=L5,IF(OR(AND(C19=0,D19=0),F19=0)=FALSE,"",IF(AND(C19=0,D19=0,F19=0)=TRUE,'Podpůrný list pro výpočty'!$C$9,'Podpůrný list pro výpočty'!$C$21)),IF((AND(C19=0,D19=0,F19=0)=TRUE),"",'Podpůrný list pro výpočty'!$C$10))</f>
        <v/>
      </c>
      <c r="L19" s="94">
        <v>18</v>
      </c>
    </row>
    <row r="20" spans="2:12" ht="15.75" x14ac:dyDescent="0.25">
      <c r="B20" s="58" t="s">
        <v>17</v>
      </c>
      <c r="C20" s="64"/>
      <c r="D20" s="145"/>
      <c r="E20" s="145"/>
      <c r="F20" s="65"/>
      <c r="G20" s="59" t="str">
        <f>IF($D$10&gt;=L6,IF(AND(C20=0,D20=0,F20=0)=TRUE,'Podpůrný list pro výpočty'!$C$13,IF(AND(C20=0,D20=0)=TRUE,'Podpůrný list pro výpočty'!$C$19,IF(F20&gt;0,YEAR('Podpůrný list pro výpočty'!$C$40)-YEAR(F20),'Podpůrný list pro výpočty'!$C$20))),"")</f>
        <v/>
      </c>
      <c r="H20" s="27" t="str">
        <f>IF($D$10&gt;=L6,IF(OR(AND(C20=0,D20=0),F20=0)=FALSE,"",IF(AND(C20=0,D20=0,F20=0)=TRUE,'Podpůrný list pro výpočty'!$C$9,'Podpůrný list pro výpočty'!$C$21)),IF((AND(C20=0,D20=0,F20=0)=TRUE),"",'Podpůrný list pro výpočty'!$C$10))</f>
        <v/>
      </c>
      <c r="L20" s="94">
        <v>19</v>
      </c>
    </row>
    <row r="21" spans="2:12" ht="15.75" x14ac:dyDescent="0.25">
      <c r="B21" s="58" t="s">
        <v>18</v>
      </c>
      <c r="C21" s="64"/>
      <c r="D21" s="145"/>
      <c r="E21" s="145"/>
      <c r="F21" s="65"/>
      <c r="G21" s="59" t="str">
        <f>IF($D$10&gt;=L7,IF(AND(C21=0,D21=0,F21=0)=TRUE,'Podpůrný list pro výpočty'!$C$13,IF(AND(C21=0,D21=0)=TRUE,'Podpůrný list pro výpočty'!$C$19,IF(F21&gt;0,YEAR('Podpůrný list pro výpočty'!$C$40)-YEAR(F21),'Podpůrný list pro výpočty'!$C$20))),"")</f>
        <v/>
      </c>
      <c r="H21" s="27" t="str">
        <f>IF($D$10&gt;=L7,IF(OR(AND(C21=0,D21=0),F21=0)=FALSE,"",IF(AND(C21=0,D21=0,F21=0)=TRUE,'Podpůrný list pro výpočty'!$C$9,'Podpůrný list pro výpočty'!$C$21)),IF((AND(C21=0,D21=0,F21=0)=TRUE),"",'Podpůrný list pro výpočty'!$C$10))</f>
        <v/>
      </c>
      <c r="J21" s="98"/>
      <c r="L21" s="94">
        <v>20</v>
      </c>
    </row>
    <row r="22" spans="2:12" ht="15.75" x14ac:dyDescent="0.25">
      <c r="B22" s="58" t="s">
        <v>19</v>
      </c>
      <c r="C22" s="64"/>
      <c r="D22" s="145"/>
      <c r="E22" s="145"/>
      <c r="F22" s="65"/>
      <c r="G22" s="59" t="str">
        <f>IF($D$10&gt;=L8,IF(AND(C22=0,D22=0,F22=0)=TRUE,'Podpůrný list pro výpočty'!$C$13,IF(AND(C22=0,D22=0)=TRUE,'Podpůrný list pro výpočty'!$C$19,IF(F22&gt;0,YEAR('Podpůrný list pro výpočty'!$C$40)-YEAR(F22),'Podpůrný list pro výpočty'!$C$20))),"")</f>
        <v/>
      </c>
      <c r="H22" s="27" t="str">
        <f>IF($D$10&gt;=L8,IF(OR(AND(C22=0,D22=0),F22=0)=FALSE,"",IF(AND(C22=0,D22=0,F22=0)=TRUE,'Podpůrný list pro výpočty'!$C$9,'Podpůrný list pro výpočty'!$C$21)),IF((AND(C22=0,D22=0,F22=0)=TRUE),"",'Podpůrný list pro výpočty'!$C$10))</f>
        <v/>
      </c>
      <c r="J22" s="98"/>
      <c r="L22" s="94">
        <v>21</v>
      </c>
    </row>
    <row r="23" spans="2:12" ht="15.75" x14ac:dyDescent="0.25">
      <c r="B23" s="58" t="s">
        <v>20</v>
      </c>
      <c r="C23" s="64"/>
      <c r="D23" s="145"/>
      <c r="E23" s="145"/>
      <c r="F23" s="65"/>
      <c r="G23" s="59" t="str">
        <f>IF($D$10&gt;=L9,IF(AND(C23=0,D23=0,F23=0)=TRUE,'Podpůrný list pro výpočty'!$C$13,IF(AND(C23=0,D23=0)=TRUE,'Podpůrný list pro výpočty'!$C$19,IF(F23&gt;0,YEAR('Podpůrný list pro výpočty'!$C$40)-YEAR(F23),'Podpůrný list pro výpočty'!$C$20))),"")</f>
        <v/>
      </c>
      <c r="H23" s="27" t="str">
        <f>IF($D$10&gt;=L9,IF(OR(AND(C23=0,D23=0),F23=0)=FALSE,"",IF(AND(C23=0,D23=0,F23=0)=TRUE,'Podpůrný list pro výpočty'!$C$9,'Podpůrný list pro výpočty'!$C$21)),IF((AND(C23=0,D23=0,F23=0)=TRUE),"",'Podpůrný list pro výpočty'!$C$10))</f>
        <v/>
      </c>
      <c r="L23" s="94">
        <v>22</v>
      </c>
    </row>
    <row r="24" spans="2:12" ht="15.75" x14ac:dyDescent="0.25">
      <c r="B24" s="58" t="s">
        <v>21</v>
      </c>
      <c r="C24" s="64"/>
      <c r="D24" s="145"/>
      <c r="E24" s="145"/>
      <c r="F24" s="65"/>
      <c r="G24" s="59" t="str">
        <f>IF($D$10&gt;=L10,IF(AND(C24=0,D24=0,F24=0)=TRUE,'Podpůrný list pro výpočty'!$C$13,IF(AND(C24=0,D24=0)=TRUE,'Podpůrný list pro výpočty'!$C$19,IF(F24&gt;0,YEAR('Podpůrný list pro výpočty'!$C$40)-YEAR(F24),'Podpůrný list pro výpočty'!$C$20))),"")</f>
        <v/>
      </c>
      <c r="H24" s="27" t="str">
        <f>IF($D$10&gt;=L10,IF(OR(AND(C24=0,D24=0),F24=0)=FALSE,"",IF(AND(C24=0,D24=0,F24=0)=TRUE,'Podpůrný list pro výpočty'!$C$9,'Podpůrný list pro výpočty'!$C$21)),IF((AND(C24=0,D24=0,F24=0)=TRUE),"",'Podpůrný list pro výpočty'!$C$10))</f>
        <v/>
      </c>
      <c r="L24" s="94">
        <v>23</v>
      </c>
    </row>
    <row r="25" spans="2:12" ht="15.75" x14ac:dyDescent="0.25">
      <c r="B25" s="58" t="s">
        <v>22</v>
      </c>
      <c r="C25" s="64"/>
      <c r="D25" s="145"/>
      <c r="E25" s="145"/>
      <c r="F25" s="65"/>
      <c r="G25" s="59" t="str">
        <f>IF($D$10&gt;=L11,IF(AND(C25=0,D25=0,F25=0)=TRUE,'Podpůrný list pro výpočty'!$C$13,IF(AND(C25=0,D25=0)=TRUE,'Podpůrný list pro výpočty'!$C$19,IF(F25&gt;0,YEAR('Podpůrný list pro výpočty'!$C$40)-YEAR(F25),'Podpůrný list pro výpočty'!$C$20))),"")</f>
        <v/>
      </c>
      <c r="H25" s="27" t="str">
        <f>IF($D$10&gt;=L11,IF(OR(AND(C25=0,D25=0),F25=0)=FALSE,"",IF(AND(C25=0,D25=0,F25=0)=TRUE,'Podpůrný list pro výpočty'!$C$9,'Podpůrný list pro výpočty'!$C$21)),IF((AND(C25=0,D25=0,F25=0)=TRUE),"",'Podpůrný list pro výpočty'!$C$10))</f>
        <v/>
      </c>
      <c r="L25" s="94">
        <v>24</v>
      </c>
    </row>
    <row r="26" spans="2:12" ht="15.75" x14ac:dyDescent="0.25">
      <c r="B26" s="58" t="s">
        <v>61</v>
      </c>
      <c r="C26" s="64"/>
      <c r="D26" s="145"/>
      <c r="E26" s="145"/>
      <c r="F26" s="65"/>
      <c r="G26" s="59" t="str">
        <f>IF($D$10&gt;=L12,IF(AND(C26=0,D26=0,F26=0)=TRUE,'Podpůrný list pro výpočty'!$C$13,IF(AND(C26=0,D26=0)=TRUE,'Podpůrný list pro výpočty'!$C$19,IF(F26&gt;0,YEAR('Podpůrný list pro výpočty'!$C$40)-YEAR(F26),'Podpůrný list pro výpočty'!$C$20))),"")</f>
        <v/>
      </c>
      <c r="H26" s="27" t="str">
        <f>IF($D$10&gt;=L12,IF(OR(AND(C26=0,D26=0),F26=0)=FALSE,"",IF(AND(C26=0,D26=0,F26=0)=TRUE,'Podpůrný list pro výpočty'!$C$9,'Podpůrný list pro výpočty'!$C$21)),IF((AND(C26=0,D26=0,F26=0)=TRUE),"",'Podpůrný list pro výpočty'!$C$10))</f>
        <v/>
      </c>
      <c r="L26" s="94">
        <v>25</v>
      </c>
    </row>
    <row r="27" spans="2:12" ht="15.75" x14ac:dyDescent="0.25">
      <c r="B27" s="58" t="s">
        <v>62</v>
      </c>
      <c r="C27" s="64"/>
      <c r="D27" s="145"/>
      <c r="E27" s="145"/>
      <c r="F27" s="65"/>
      <c r="G27" s="59" t="str">
        <f>IF($D$10&gt;=L13,IF(AND(C27=0,D27=0,F27=0)=TRUE,'Podpůrný list pro výpočty'!$C$13,IF(AND(C27=0,D27=0)=TRUE,'Podpůrný list pro výpočty'!$C$19,IF(F27&gt;0,YEAR('Podpůrný list pro výpočty'!$C$40)-YEAR(F27),'Podpůrný list pro výpočty'!$C$20))),"")</f>
        <v/>
      </c>
      <c r="H27" s="27" t="str">
        <f>IF($D$10&gt;=L13,IF(OR(AND(C27=0,D27=0),F27=0)=FALSE,"",IF(AND(C27=0,D27=0,F27=0)=TRUE,'Podpůrný list pro výpočty'!$C$9,'Podpůrný list pro výpočty'!$C$21)),IF((AND(C27=0,D27=0,F27=0)=TRUE),"",'Podpůrný list pro výpočty'!$C$10))</f>
        <v/>
      </c>
    </row>
    <row r="28" spans="2:12" ht="15.75" x14ac:dyDescent="0.25">
      <c r="B28" s="58" t="s">
        <v>63</v>
      </c>
      <c r="C28" s="64"/>
      <c r="D28" s="145"/>
      <c r="E28" s="145"/>
      <c r="F28" s="65"/>
      <c r="G28" s="59" t="str">
        <f>IF($D$10&gt;=L14,IF(AND(C28=0,D28=0,F28=0)=TRUE,'Podpůrný list pro výpočty'!$C$13,IF(AND(C28=0,D28=0)=TRUE,'Podpůrný list pro výpočty'!$C$19,IF(F28&gt;0,YEAR('Podpůrný list pro výpočty'!$C$40)-YEAR(F28),'Podpůrný list pro výpočty'!$C$20))),"")</f>
        <v/>
      </c>
      <c r="H28" s="27" t="str">
        <f>IF($D$10&gt;=L14,IF(OR(AND(C28=0,D28=0),F28=0)=FALSE,"",IF(AND(C28=0,D28=0,F28=0)=TRUE,'Podpůrný list pro výpočty'!$C$9,'Podpůrný list pro výpočty'!$C$21)),IF((AND(C28=0,D28=0,F28=0)=TRUE),"",'Podpůrný list pro výpočty'!$C$10))</f>
        <v/>
      </c>
    </row>
    <row r="29" spans="2:12" ht="15.75" x14ac:dyDescent="0.25">
      <c r="B29" s="58" t="s">
        <v>64</v>
      </c>
      <c r="C29" s="64"/>
      <c r="D29" s="145"/>
      <c r="E29" s="145"/>
      <c r="F29" s="65"/>
      <c r="G29" s="59" t="str">
        <f>IF($D$10&gt;=L15,IF(AND(C29=0,D29=0,F29=0)=TRUE,'Podpůrný list pro výpočty'!$C$13,IF(AND(C29=0,D29=0)=TRUE,'Podpůrný list pro výpočty'!$C$19,IF(F29&gt;0,YEAR('Podpůrný list pro výpočty'!$C$40)-YEAR(F29),'Podpůrný list pro výpočty'!$C$20))),"")</f>
        <v/>
      </c>
      <c r="H29" s="27" t="str">
        <f>IF($D$10&gt;=L15,IF(OR(AND(C29=0,D29=0),F29=0)=FALSE,"",IF(AND(C29=0,D29=0,F29=0)=TRUE,'Podpůrný list pro výpočty'!$C$9,'Podpůrný list pro výpočty'!$C$21)),IF((AND(C29=0,D29=0,F29=0)=TRUE),"",'Podpůrný list pro výpočty'!$C$10))</f>
        <v/>
      </c>
      <c r="J29" s="97"/>
    </row>
    <row r="30" spans="2:12" ht="15.75" x14ac:dyDescent="0.25">
      <c r="B30" s="58" t="s">
        <v>65</v>
      </c>
      <c r="C30" s="64"/>
      <c r="D30" s="145"/>
      <c r="E30" s="145"/>
      <c r="F30" s="65"/>
      <c r="G30" s="59" t="str">
        <f>IF($D$10&gt;=L16,IF(AND(C30=0,D30=0,F30=0)=TRUE,'Podpůrný list pro výpočty'!$C$13,IF(AND(C30=0,D30=0)=TRUE,'Podpůrný list pro výpočty'!$C$19,IF(F30&gt;0,YEAR('Podpůrný list pro výpočty'!$C$40)-YEAR(F30),'Podpůrný list pro výpočty'!$C$20))),"")</f>
        <v/>
      </c>
      <c r="H30" s="27" t="str">
        <f>IF($D$10&gt;=L16,IF(OR(AND(C30=0,D30=0),F30=0)=FALSE,"",IF(AND(C30=0,D30=0,F30=0)=TRUE,'Podpůrný list pro výpočty'!$C$9,'Podpůrný list pro výpočty'!$C$21)),IF((AND(C30=0,D30=0,F30=0)=TRUE),"",'Podpůrný list pro výpočty'!$C$10))</f>
        <v/>
      </c>
    </row>
    <row r="31" spans="2:12" ht="15.75" x14ac:dyDescent="0.25">
      <c r="B31" s="58" t="s">
        <v>66</v>
      </c>
      <c r="C31" s="64"/>
      <c r="D31" s="145"/>
      <c r="E31" s="145"/>
      <c r="F31" s="65"/>
      <c r="G31" s="59" t="str">
        <f>IF($D$10&gt;=L17,IF(AND(C31=0,D31=0,F31=0)=TRUE,'Podpůrný list pro výpočty'!$C$13,IF(AND(C31=0,D31=0)=TRUE,'Podpůrný list pro výpočty'!$C$19,IF(F31&gt;0,YEAR('Podpůrný list pro výpočty'!$C$40)-YEAR(F31),'Podpůrný list pro výpočty'!$C$20))),"")</f>
        <v/>
      </c>
      <c r="H31" s="27" t="str">
        <f>IF($D$10&gt;=L17,IF(OR(AND(C31=0,D31=0),F31=0)=FALSE,"",IF(AND(C31=0,D31=0,F31=0)=TRUE,'Podpůrný list pro výpočty'!$C$9,'Podpůrný list pro výpočty'!$C$21)),IF((AND(C31=0,D31=0,F31=0)=TRUE),"",'Podpůrný list pro výpočty'!$C$10))</f>
        <v/>
      </c>
    </row>
    <row r="32" spans="2:12" ht="15.75" x14ac:dyDescent="0.25">
      <c r="B32" s="58" t="s">
        <v>67</v>
      </c>
      <c r="C32" s="64"/>
      <c r="D32" s="145"/>
      <c r="E32" s="145"/>
      <c r="F32" s="65"/>
      <c r="G32" s="59" t="str">
        <f>IF($D$10&gt;=L18,IF(AND(C32=0,D32=0,F32=0)=TRUE,'Podpůrný list pro výpočty'!$C$13,IF(AND(C32=0,D32=0)=TRUE,'Podpůrný list pro výpočty'!$C$19,IF(F32&gt;0,YEAR('Podpůrný list pro výpočty'!$C$40)-YEAR(F32),'Podpůrný list pro výpočty'!$C$20))),"")</f>
        <v/>
      </c>
      <c r="H32" s="27" t="str">
        <f>IF($D$10&gt;=L18,IF(OR(AND(C32=0,D32=0),F32=0)=FALSE,"",IF(AND(C32=0,D32=0,F32=0)=TRUE,'Podpůrný list pro výpočty'!$C$9,'Podpůrný list pro výpočty'!$C$21)),IF((AND(C32=0,D32=0,F32=0)=TRUE),"",'Podpůrný list pro výpočty'!$C$10))</f>
        <v/>
      </c>
    </row>
    <row r="33" spans="2:8" ht="15.75" x14ac:dyDescent="0.25">
      <c r="B33" s="58" t="s">
        <v>68</v>
      </c>
      <c r="C33" s="64"/>
      <c r="D33" s="145"/>
      <c r="E33" s="145"/>
      <c r="F33" s="65"/>
      <c r="G33" s="59" t="str">
        <f>IF($D$10&gt;=L19,IF(AND(C33=0,D33=0,F33=0)=TRUE,'Podpůrný list pro výpočty'!$C$13,IF(AND(C33=0,D33=0)=TRUE,'Podpůrný list pro výpočty'!$C$19,IF(F33&gt;0,YEAR('Podpůrný list pro výpočty'!$C$40)-YEAR(F33),'Podpůrný list pro výpočty'!$C$20))),"")</f>
        <v/>
      </c>
      <c r="H33" s="27" t="str">
        <f>IF($D$10&gt;=L19,IF(OR(AND(C33=0,D33=0),F33=0)=FALSE,"",IF(AND(C33=0,D33=0,F33=0)=TRUE,'Podpůrný list pro výpočty'!$C$9,'Podpůrný list pro výpočty'!$C$21)),IF((AND(C33=0,D33=0,F33=0)=TRUE),"",'Podpůrný list pro výpočty'!$C$10))</f>
        <v/>
      </c>
    </row>
    <row r="34" spans="2:8" ht="15.75" x14ac:dyDescent="0.25">
      <c r="B34" s="58" t="s">
        <v>69</v>
      </c>
      <c r="C34" s="64"/>
      <c r="D34" s="145"/>
      <c r="E34" s="145"/>
      <c r="F34" s="65"/>
      <c r="G34" s="59" t="str">
        <f>IF($D$10&gt;=L20,IF(AND(C34=0,D34=0,F34=0)=TRUE,'Podpůrný list pro výpočty'!$C$13,IF(AND(C34=0,D34=0)=TRUE,'Podpůrný list pro výpočty'!$C$19,IF(F34&gt;0,YEAR('Podpůrný list pro výpočty'!$C$40)-YEAR(F34),'Podpůrný list pro výpočty'!$C$20))),"")</f>
        <v/>
      </c>
      <c r="H34" s="27" t="str">
        <f>IF($D$10&gt;=L20,IF(OR(AND(C34=0,D34=0),F34=0)=FALSE,"",IF(AND(C34=0,D34=0,F34=0)=TRUE,'Podpůrný list pro výpočty'!$C$9,'Podpůrný list pro výpočty'!$C$21)),IF((AND(C34=0,D34=0,F34=0)=TRUE),"",'Podpůrný list pro výpočty'!$C$10))</f>
        <v/>
      </c>
    </row>
    <row r="35" spans="2:8" ht="15.75" x14ac:dyDescent="0.25">
      <c r="B35" s="58" t="s">
        <v>70</v>
      </c>
      <c r="C35" s="64"/>
      <c r="D35" s="145"/>
      <c r="E35" s="145"/>
      <c r="F35" s="65"/>
      <c r="G35" s="59" t="str">
        <f>IF($D$10&gt;=L21,IF(AND(C35=0,D35=0,F35=0)=TRUE,'Podpůrný list pro výpočty'!$C$13,IF(AND(C35=0,D35=0)=TRUE,'Podpůrný list pro výpočty'!$C$19,IF(F35&gt;0,YEAR('Podpůrný list pro výpočty'!$C$40)-YEAR(F35),'Podpůrný list pro výpočty'!$C$20))),"")</f>
        <v/>
      </c>
      <c r="H35" s="27" t="str">
        <f>IF($D$10&gt;=L21,IF(OR(AND(C35=0,D35=0),F35=0)=FALSE,"",IF(AND(C35=0,D35=0,F35=0)=TRUE,'Podpůrný list pro výpočty'!$C$9,'Podpůrný list pro výpočty'!$C$21)),IF((AND(C35=0,D35=0,F35=0)=TRUE),"",'Podpůrný list pro výpočty'!$C$10))</f>
        <v/>
      </c>
    </row>
    <row r="36" spans="2:8" ht="15.75" x14ac:dyDescent="0.25">
      <c r="B36" s="58" t="s">
        <v>71</v>
      </c>
      <c r="C36" s="64"/>
      <c r="D36" s="145"/>
      <c r="E36" s="145"/>
      <c r="F36" s="65"/>
      <c r="G36" s="59" t="str">
        <f>IF($D$10&gt;=L22,IF(AND(C36=0,D36=0,F36=0)=TRUE,'Podpůrný list pro výpočty'!$C$13,IF(AND(C36=0,D36=0)=TRUE,'Podpůrný list pro výpočty'!$C$19,IF(F36&gt;0,YEAR('Podpůrný list pro výpočty'!$C$40)-YEAR(F36),'Podpůrný list pro výpočty'!$C$20))),"")</f>
        <v/>
      </c>
      <c r="H36" s="27" t="str">
        <f>IF($D$10&gt;=L22,IF(OR(AND(C36=0,D36=0),F36=0)=FALSE,"",IF(AND(C36=0,D36=0,F36=0)=TRUE,'Podpůrný list pro výpočty'!$C$9,'Podpůrný list pro výpočty'!$C$21)),IF((AND(C36=0,D36=0,F36=0)=TRUE),"",'Podpůrný list pro výpočty'!$C$10))</f>
        <v/>
      </c>
    </row>
    <row r="37" spans="2:8" ht="15.75" x14ac:dyDescent="0.25">
      <c r="B37" s="58" t="s">
        <v>72</v>
      </c>
      <c r="C37" s="64"/>
      <c r="D37" s="145"/>
      <c r="E37" s="145"/>
      <c r="F37" s="65"/>
      <c r="G37" s="59" t="str">
        <f>IF($D$10&gt;=L23,IF(AND(C37=0,D37=0,F37=0)=TRUE,'Podpůrný list pro výpočty'!$C$13,IF(AND(C37=0,D37=0)=TRUE,'Podpůrný list pro výpočty'!$C$19,IF(F37&gt;0,YEAR('Podpůrný list pro výpočty'!$C$40)-YEAR(F37),'Podpůrný list pro výpočty'!$C$20))),"")</f>
        <v/>
      </c>
      <c r="H37" s="27" t="str">
        <f>IF($D$10&gt;=L23,IF(OR(AND(C37=0,D37=0),F37=0)=FALSE,"",IF(AND(C37=0,D37=0,F37=0)=TRUE,'Podpůrný list pro výpočty'!$C$9,'Podpůrný list pro výpočty'!$C$21)),IF((AND(C37=0,D37=0,F37=0)=TRUE),"",'Podpůrný list pro výpočty'!$C$10))</f>
        <v/>
      </c>
    </row>
    <row r="38" spans="2:8" ht="15.75" x14ac:dyDescent="0.25">
      <c r="B38" s="58" t="s">
        <v>73</v>
      </c>
      <c r="C38" s="64"/>
      <c r="D38" s="145"/>
      <c r="E38" s="145"/>
      <c r="F38" s="65"/>
      <c r="G38" s="59" t="str">
        <f>IF($D$10&gt;=L24,IF(AND(C38=0,D38=0,F38=0)=TRUE,'Podpůrný list pro výpočty'!$C$13,IF(AND(C38=0,D38=0)=TRUE,'Podpůrný list pro výpočty'!$C$19,IF(F38&gt;0,YEAR('Podpůrný list pro výpočty'!$C$40)-YEAR(F38),'Podpůrný list pro výpočty'!$C$20))),"")</f>
        <v/>
      </c>
      <c r="H38" s="27" t="str">
        <f>IF($D$10&gt;=L24,IF(OR(AND(C38=0,D38=0),F38=0)=FALSE,"",IF(AND(C38=0,D38=0,F38=0)=TRUE,'Podpůrný list pro výpočty'!$C$9,'Podpůrný list pro výpočty'!$C$21)),IF((AND(C38=0,D38=0,F38=0)=TRUE),"",'Podpůrný list pro výpočty'!$C$10))</f>
        <v/>
      </c>
    </row>
    <row r="39" spans="2:8" ht="15.75" x14ac:dyDescent="0.25">
      <c r="B39" s="58" t="s">
        <v>74</v>
      </c>
      <c r="C39" s="64"/>
      <c r="D39" s="145"/>
      <c r="E39" s="145"/>
      <c r="F39" s="65"/>
      <c r="G39" s="59" t="str">
        <f>IF($D$10&gt;=L25,IF(AND(C39=0,D39=0,F39=0)=TRUE,'Podpůrný list pro výpočty'!$C$13,IF(AND(C39=0,D39=0)=TRUE,'Podpůrný list pro výpočty'!$C$19,IF(F39&gt;0,YEAR('Podpůrný list pro výpočty'!$C$40)-YEAR(F39),'Podpůrný list pro výpočty'!$C$20))),"")</f>
        <v/>
      </c>
      <c r="H39" s="27" t="str">
        <f>IF($D$10&gt;=L25,IF(OR(AND(C39=0,D39=0),F39=0)=FALSE,"",IF(AND(C39=0,D39=0,F39=0)=TRUE,'Podpůrný list pro výpočty'!$C$9,'Podpůrný list pro výpočty'!$C$21)),IF((AND(C39=0,D39=0,F39=0)=TRUE),"",'Podpůrný list pro výpočty'!$C$10))</f>
        <v/>
      </c>
    </row>
    <row r="40" spans="2:8" ht="16.5" thickBot="1" x14ac:dyDescent="0.3">
      <c r="B40" s="60" t="s">
        <v>75</v>
      </c>
      <c r="C40" s="66"/>
      <c r="D40" s="144"/>
      <c r="E40" s="144"/>
      <c r="F40" s="67"/>
      <c r="G40" s="61" t="str">
        <f>IF($D$10&gt;=L26,IF(AND(C40=0,D40=0,F40=0)=TRUE,'Podpůrný list pro výpočty'!$C$13,IF(AND(C40=0,D40=0)=TRUE,'Podpůrný list pro výpočty'!$C$19,IF(F40&gt;0,YEAR('Podpůrný list pro výpočty'!$C$40)-YEAR(F40),'Podpůrný list pro výpočty'!$C$20))),"")</f>
        <v/>
      </c>
      <c r="H40" s="27" t="str">
        <f>IF($D$10&gt;=L26,IF(OR(AND(C40=0,D40=0),F40=0)=FALSE,"",IF(AND(C40=0,D40=0,F40=0)=TRUE,'Podpůrný list pro výpočty'!$C$9,'Podpůrný list pro výpočty'!$C$21)),IF((AND(C40=0,D40=0,F40=0)=TRUE),"",'Podpůrný list pro výpočty'!$C$10))</f>
        <v/>
      </c>
    </row>
  </sheetData>
  <sheetProtection algorithmName="SHA-512" hashValue="MAce428vMiJm72la4LnZO2rD+Bnsr9XI19iemsoDiGefzZcE1KVojEmfPA9ax5uLE8GwEXRUWIeEQwCObj4YFQ==" saltValue="oM2Cq4pW9jdng5ssOMAmPw==" spinCount="100000" sheet="1" objects="1" scenarios="1" selectLockedCells="1"/>
  <mergeCells count="52">
    <mergeCell ref="B5:C5"/>
    <mergeCell ref="D5:E5"/>
    <mergeCell ref="F5:G5"/>
    <mergeCell ref="A1:G1"/>
    <mergeCell ref="B3:E3"/>
    <mergeCell ref="B4:C4"/>
    <mergeCell ref="D4:E4"/>
    <mergeCell ref="F4:G4"/>
    <mergeCell ref="B6:C6"/>
    <mergeCell ref="D6:E6"/>
    <mergeCell ref="F6:G6"/>
    <mergeCell ref="B7:E7"/>
    <mergeCell ref="B8:C8"/>
    <mergeCell ref="D8:E8"/>
    <mergeCell ref="F8:G8"/>
    <mergeCell ref="B9:C9"/>
    <mergeCell ref="D9:E9"/>
    <mergeCell ref="F9:G9"/>
    <mergeCell ref="B10:C10"/>
    <mergeCell ref="D10:E10"/>
    <mergeCell ref="F10:G10"/>
    <mergeCell ref="D21:E21"/>
    <mergeCell ref="B11:C12"/>
    <mergeCell ref="F11:G13"/>
    <mergeCell ref="B14:E14"/>
    <mergeCell ref="F14:G14"/>
    <mergeCell ref="B15:C15"/>
    <mergeCell ref="D15:E15"/>
    <mergeCell ref="D16:E16"/>
    <mergeCell ref="D17:E17"/>
    <mergeCell ref="D18:E18"/>
    <mergeCell ref="D19:E19"/>
    <mergeCell ref="D20:E20"/>
    <mergeCell ref="D33:E33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40:E40"/>
    <mergeCell ref="D34:E34"/>
    <mergeCell ref="D35:E35"/>
    <mergeCell ref="D36:E36"/>
    <mergeCell ref="D37:E37"/>
    <mergeCell ref="D38:E38"/>
    <mergeCell ref="D39:E39"/>
  </mergeCells>
  <conditionalFormatting sqref="D4:E6 D8:D11 E8:E9 E11">
    <cfRule type="expression" dxfId="143" priority="4">
      <formula>D4=""</formula>
    </cfRule>
  </conditionalFormatting>
  <conditionalFormatting sqref="B16:B40">
    <cfRule type="expression" dxfId="142" priority="1">
      <formula>OR(AND(C16=0,D16=0),F16=0)=FALSE</formula>
    </cfRule>
  </conditionalFormatting>
  <conditionalFormatting sqref="A1:G1">
    <cfRule type="expression" dxfId="141" priority="3">
      <formula>$A$1&lt;&gt;$J$3</formula>
    </cfRule>
  </conditionalFormatting>
  <conditionalFormatting sqref="A2:H40">
    <cfRule type="expression" dxfId="140" priority="2">
      <formula>$A$1&lt;&gt;$J$3</formula>
    </cfRule>
  </conditionalFormatting>
  <conditionalFormatting sqref="B16:B39">
    <cfRule type="expression" dxfId="139" priority="5">
      <formula>$D$10&gt;=L2</formula>
    </cfRule>
  </conditionalFormatting>
  <conditionalFormatting sqref="C16:C39">
    <cfRule type="expression" dxfId="138" priority="6">
      <formula>$D$10&gt;=L2</formula>
    </cfRule>
  </conditionalFormatting>
  <conditionalFormatting sqref="F16:F39">
    <cfRule type="expression" dxfId="137" priority="8">
      <formula>$D$10&gt;=L2</formula>
    </cfRule>
  </conditionalFormatting>
  <conditionalFormatting sqref="G16:G39">
    <cfRule type="expression" dxfId="136" priority="9">
      <formula>$D$10&gt;=L2</formula>
    </cfRule>
  </conditionalFormatting>
  <conditionalFormatting sqref="D16:E39">
    <cfRule type="expression" dxfId="135" priority="7">
      <formula>$D$10&gt;=L2</formula>
    </cfRule>
  </conditionalFormatting>
  <conditionalFormatting sqref="B40:F40">
    <cfRule type="expression" dxfId="134" priority="11">
      <formula>$D$10=$L$26</formula>
    </cfRule>
  </conditionalFormatting>
  <conditionalFormatting sqref="G40">
    <cfRule type="expression" dxfId="133" priority="10">
      <formula>$D$10=$L$26</formula>
    </cfRule>
  </conditionalFormatting>
  <conditionalFormatting sqref="F11">
    <cfRule type="expression" dxfId="132" priority="12">
      <formula>$F$11=$J$4</formula>
    </cfRule>
  </conditionalFormatting>
  <dataValidations count="5">
    <dataValidation type="date" operator="lessThanOrEqual" allowBlank="1" showErrorMessage="1" errorTitle="Tornádo říká:" error="Pokoušíte se zadat datum, které je v budoucnosti." sqref="F16:F40">
      <formula1>TODAY()</formula1>
    </dataValidation>
    <dataValidation type="whole" allowBlank="1" showErrorMessage="1" errorTitle="Tornádo říká:" error="Prosím zadejte počet soutěžících, který odpovídá zvolené soutěžní kategorii. Počty soutěžících pro jednotlivé soutěžní kategorie naleznete v Propozicích soutěže Tornádo 2018." sqref="D10">
      <formula1>J6</formula1>
      <formula2>J7</formula2>
    </dataValidation>
    <dataValidation type="whole" allowBlank="1" showErrorMessage="1" errorTitle="Tornádo říká:" error="Prosím zadejte počet soutěžících, který odpovídá zvolené soutěžní kategorii. Počty soutěžících pro jednotlivé soutěžní kategorie naleznete v Propozicích soutěže Tornádo 2018." sqref="E10">
      <formula1>K9</formula1>
      <formula2>K10</formula2>
    </dataValidation>
    <dataValidation type="time" allowBlank="1" showInputMessage="1" showErrorMessage="1" errorTitle="Tornádo říká:" error="Prosím zadejte čas, který odpovídá zvolené soutěžní kategorii. Časy pro jednotlivé soutěžní kategorie naleznete v Propozicích soutěže Tornádo 2018." sqref="D9">
      <formula1>J9</formula1>
      <formula2>J10</formula2>
    </dataValidation>
    <dataValidation type="time" allowBlank="1" showInputMessage="1" showErrorMessage="1" errorTitle="Tornádo říká:" error="Prosím zadejte čas, který odpovídá zvolené soutěžní kategorii. Časy pro jednotlivé soutěžní kategorie naleznete v Propozicích soutěže Tornádo 2018." sqref="E9">
      <formula1>K11</formula1>
      <formula2>K12</formula2>
    </dataValidation>
  </dataValidations>
  <pageMargins left="0.31496062992125984" right="0.31496062992125984" top="0.59055118110236227" bottom="0.59055118110236227" header="0" footer="0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errorTitle="Tornádo říká:" error="Prosím vyberte výkonnostní třídu ze seznamu. Stávající text smažte a rozklikněte šipku vedle buňky._x000a_">
          <x14:formula1>
            <xm:f>IF('Základní informace o klubu'!$C$5=$A$1,'Podpůrný list pro výpočty'!$B$59:$B$60,'Podpůrný list pro výpočty'!$B$63:$B$64)</xm:f>
          </x14:formula1>
          <xm:sqref>D6:E6</xm:sqref>
        </x14:dataValidation>
        <x14:dataValidation type="list" allowBlank="1" showInputMessage="1" showErrorMessage="1" errorTitle="Tornádo říká:" error="Prosím vyberte věkovou kategorii ze seznamu. Stávající text smažte a rozklikněte šipku vedle buňky.">
          <x14:formula1>
            <xm:f>IF('Základní informace o klubu'!$C$5=$A$1,'Podpůrný list pro výpočty'!$B$45:$B$48,'Podpůrný list pro výpočty'!$B$63:$B$64)</xm:f>
          </x14:formula1>
          <xm:sqref>D5:E5</xm:sqref>
        </x14:dataValidation>
        <x14:dataValidation type="list" allowBlank="1" showInputMessage="1" showErrorMessage="1" errorTitle="Tornádo říká:" error="Prosím vyberte soutěžní kategorii ze seznamu. Stávající text smažte a rozklikněte šipku vedle buňky._x000a_">
          <x14:formula1>
            <xm:f>IF('Základní informace o klubu'!$C$5=$A$1,'Podpůrný list pro výpočty'!$B$51:$B$56,'Podpůrný list pro výpočty'!$B$63:$B$64)</xm:f>
          </x14:formula1>
          <xm:sqref>D4:E4</xm:sqref>
        </x14:dataValidation>
        <x14:dataValidation type="list" errorStyle="warning" allowBlank="1" showInputMessage="1" showErrorMessage="1" errorTitle="Tornádo říká:" error="Pokoušíte se zadat trenéra, který není uveden v seznamu. Prosím, doplňte jej na list: &quot;Základní informace o klubu&quot;.">
          <x14:formula1>
            <xm:f>IF('Základní informace o klubu'!$C$5=$A$1,'Základní informace o klubu'!$D$14:$D$21,'Podpůrný list pro výpočty'!$B$63:$B$64)</xm:f>
          </x14:formula1>
          <xm:sqref>E12</xm:sqref>
        </x14:dataValidation>
        <x14:dataValidation type="list" errorStyle="warning" allowBlank="1" showInputMessage="1" showErrorMessage="1" errorTitle="Tornádo říká:" error="Pokoušíte se zadat trenéra, který není uveden v seznamu. Prosím, doplňte jej na list: &quot;Základní informace o klubu&quot;." promptTitle="Tornádo říká:" prompt="Jména všech trenérů zadejte na listu: &quot;Základní informace o klubu&quot;, poté jen vybírejte ze seznamu.">
          <x14:formula1>
            <xm:f>IF('Základní informace o klubu'!$C$5=$A$1,'Základní informace o klubu'!$D$14:$D$21,'Podpůrný list pro výpočty'!$B$63:$B$64)</xm:f>
          </x14:formula1>
          <xm:sqref>E11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"/>
  <sheetViews>
    <sheetView showGridLines="0" workbookViewId="0">
      <selection activeCell="D4" sqref="D4:E4"/>
    </sheetView>
  </sheetViews>
  <sheetFormatPr defaultRowHeight="15" x14ac:dyDescent="0.25"/>
  <cols>
    <col min="1" max="1" width="1.42578125" style="27" customWidth="1"/>
    <col min="2" max="2" width="3.5703125" style="27" customWidth="1"/>
    <col min="3" max="3" width="20.7109375" style="27" customWidth="1"/>
    <col min="4" max="4" width="3.5703125" style="27" customWidth="1"/>
    <col min="5" max="5" width="20.7109375" style="27" customWidth="1"/>
    <col min="6" max="6" width="19.28515625" style="27" customWidth="1"/>
    <col min="7" max="7" width="26.5703125" style="27" customWidth="1"/>
    <col min="8" max="8" width="67.85546875" style="27" customWidth="1"/>
    <col min="9" max="9" width="5.28515625" style="27" customWidth="1"/>
    <col min="10" max="10" width="86.85546875" style="94" customWidth="1"/>
    <col min="11" max="12" width="9.140625" style="94"/>
    <col min="13" max="16384" width="9.140625" style="27"/>
  </cols>
  <sheetData>
    <row r="1" spans="1:12" ht="28.5" x14ac:dyDescent="0.45">
      <c r="A1" s="128" t="str">
        <f>IF('Základní informace o klubu'!C24&gt;=10,IF('Základní informace o klubu'!C5=0,'Podpůrný list pro výpočty'!C7,'Základní informace o klubu'!C5),IF('Základní informace o klubu'!C5=0,IF('Základní informace o klubu'!C24=0,'Podpůrný list pro výpočty'!C5,'Podpůrný list pro výpočty'!C6),IF('Základní informace o klubu'!C24=0,'Podpůrný list pro výpočty'!C3,'Podpůrný list pro výpočty'!C4)))</f>
        <v>Vyplňte, prosím, název klubu a počet formací na listu: "Základní informace o klubu".</v>
      </c>
      <c r="B1" s="128"/>
      <c r="C1" s="128"/>
      <c r="D1" s="128"/>
      <c r="E1" s="128"/>
      <c r="F1" s="128"/>
      <c r="G1" s="128"/>
      <c r="H1" s="48"/>
    </row>
    <row r="2" spans="1:12" x14ac:dyDescent="0.25">
      <c r="J2" s="94" t="s">
        <v>120</v>
      </c>
      <c r="L2" s="94">
        <v>1</v>
      </c>
    </row>
    <row r="3" spans="1:12" ht="21.75" thickBot="1" x14ac:dyDescent="0.4">
      <c r="B3" s="170" t="s">
        <v>2</v>
      </c>
      <c r="C3" s="170"/>
      <c r="D3" s="170"/>
      <c r="E3" s="170"/>
      <c r="J3" s="94">
        <f>'Základní informace o klubu'!C5</f>
        <v>0</v>
      </c>
      <c r="L3" s="94">
        <v>2</v>
      </c>
    </row>
    <row r="4" spans="1:12" ht="15.75" x14ac:dyDescent="0.25">
      <c r="B4" s="125" t="s">
        <v>47</v>
      </c>
      <c r="C4" s="147"/>
      <c r="D4" s="149"/>
      <c r="E4" s="150"/>
      <c r="F4" s="159" t="str">
        <f>IF(D4=0,'Podpůrný list pro výpočty'!$C$15,"")</f>
        <v>Prosím vyplňte</v>
      </c>
      <c r="G4" s="160"/>
      <c r="J4" s="94" t="str">
        <f>'Podpůrný list pro výpočty'!C12</f>
        <v>Zadaný seznam soutěžících je v pořádku a odpovídá dané soutěžní kategorii.</v>
      </c>
      <c r="L4" s="94">
        <v>3</v>
      </c>
    </row>
    <row r="5" spans="1:12" ht="15.75" x14ac:dyDescent="0.25">
      <c r="B5" s="132" t="s">
        <v>48</v>
      </c>
      <c r="C5" s="146"/>
      <c r="D5" s="151"/>
      <c r="E5" s="152"/>
      <c r="F5" s="159" t="str">
        <f>IF(D5=0,'Podpůrný list pro výpočty'!$C$15,"")</f>
        <v>Prosím vyplňte</v>
      </c>
      <c r="G5" s="160"/>
      <c r="J5" s="94" t="s">
        <v>58</v>
      </c>
      <c r="L5" s="94">
        <v>4</v>
      </c>
    </row>
    <row r="6" spans="1:12" ht="16.5" thickBot="1" x14ac:dyDescent="0.3">
      <c r="B6" s="129" t="s">
        <v>49</v>
      </c>
      <c r="C6" s="148"/>
      <c r="D6" s="153"/>
      <c r="E6" s="154"/>
      <c r="F6" s="159" t="str">
        <f>IF(D6=0,'Podpůrný list pro výpočty'!$C$15,"")</f>
        <v>Prosím vyplňte</v>
      </c>
      <c r="G6" s="160"/>
      <c r="J6" s="94">
        <f>IF($D$4='Podpůrný list pro výpočty'!$B$51,'Podpůrný list pro výpočty'!$C$51,IF($D$4='Podpůrný list pro výpočty'!$B$52,'Podpůrný list pro výpočty'!$C$52,IF($D$4='Podpůrný list pro výpočty'!$B$53,'Podpůrný list pro výpočty'!$C$53,IF($D$4='Podpůrný list pro výpočty'!$B$54,'Podpůrný list pro výpočty'!$C$54,IF($D$4='Podpůrný list pro výpočty'!$B$55,'Podpůrný list pro výpočty'!$C$55,IF($D$4='Podpůrný list pro výpočty'!$B$56,'Podpůrný list pro výpočty'!$C$56,))))))</f>
        <v>0</v>
      </c>
      <c r="L6" s="94">
        <v>5</v>
      </c>
    </row>
    <row r="7" spans="1:12" ht="16.5" customHeight="1" thickBot="1" x14ac:dyDescent="0.3">
      <c r="B7" s="165"/>
      <c r="C7" s="166"/>
      <c r="D7" s="166"/>
      <c r="E7" s="167"/>
      <c r="J7" s="94">
        <f>IF($D$4='Podpůrný list pro výpočty'!$B$51,'Podpůrný list pro výpočty'!$D$51,IF($D$4='Podpůrný list pro výpočty'!$B$52,'Podpůrný list pro výpočty'!$D$52,IF($D$4='Podpůrný list pro výpočty'!$B$53,'Podpůrný list pro výpočty'!$D$53,IF($D$4='Podpůrný list pro výpočty'!$B$54,'Podpůrný list pro výpočty'!$D$54,IF($D$4='Podpůrný list pro výpočty'!$B$55,'Podpůrný list pro výpočty'!$D$55,IF($D$4='Podpůrný list pro výpočty'!$B$56,'Podpůrný list pro výpočty'!$D$56,))))))</f>
        <v>0</v>
      </c>
      <c r="L7" s="94">
        <v>6</v>
      </c>
    </row>
    <row r="8" spans="1:12" ht="15.75" x14ac:dyDescent="0.25">
      <c r="B8" s="125" t="s">
        <v>50</v>
      </c>
      <c r="C8" s="147"/>
      <c r="D8" s="155"/>
      <c r="E8" s="156"/>
      <c r="F8" s="159"/>
      <c r="G8" s="160"/>
      <c r="J8" s="94" t="s">
        <v>130</v>
      </c>
      <c r="L8" s="94">
        <v>7</v>
      </c>
    </row>
    <row r="9" spans="1:12" ht="15.75" x14ac:dyDescent="0.25">
      <c r="B9" s="132" t="s">
        <v>60</v>
      </c>
      <c r="C9" s="146"/>
      <c r="D9" s="157"/>
      <c r="E9" s="158"/>
      <c r="F9" s="175" t="str">
        <f>IF(D9=0,'Podpůrný list pro výpočty'!$C$16,"")</f>
        <v>Prosím vyplňte ve formátu m:ss, např.: 1:30</v>
      </c>
      <c r="G9" s="176"/>
      <c r="J9" s="95">
        <f>IF($D$4='Podpůrný list pro výpočty'!$B$67,'Podpůrný list pro výpočty'!$C$67,IF($D$4='Podpůrný list pro výpočty'!$B$68,'Podpůrný list pro výpočty'!$C$68,IF($D$4='Podpůrný list pro výpočty'!$B$69,'Podpůrný list pro výpočty'!$C$69,IF($D$4='Podpůrný list pro výpočty'!$B$70,'Podpůrný list pro výpočty'!$C$70,IF($D$4='Podpůrný list pro výpočty'!$B$71,'Podpůrný list pro výpočty'!$C$71,IF($D$4='Podpůrný list pro výpočty'!$B$72,'Podpůrný list pro výpočty'!$C$72,))))))*60</f>
        <v>0</v>
      </c>
      <c r="L9" s="94">
        <v>8</v>
      </c>
    </row>
    <row r="10" spans="1:12" ht="15.75" customHeight="1" x14ac:dyDescent="0.25">
      <c r="B10" s="132" t="s">
        <v>51</v>
      </c>
      <c r="C10" s="146"/>
      <c r="D10" s="171"/>
      <c r="E10" s="172"/>
      <c r="F10" s="159" t="str">
        <f>IF(D10=0,'Podpůrný list pro výpočty'!$C$15,"")</f>
        <v>Prosím vyplňte</v>
      </c>
      <c r="G10" s="160"/>
      <c r="J10" s="95">
        <f>IF($D$4='Podpůrný list pro výpočty'!$B$67,'Podpůrný list pro výpočty'!$D$67,IF($D$4='Podpůrný list pro výpočty'!$B$68,'Podpůrný list pro výpočty'!$D$68,IF($D$4='Podpůrný list pro výpočty'!$B$69,'Podpůrný list pro výpočty'!$D$69,IF($D$4='Podpůrný list pro výpočty'!$B$70,'Podpůrný list pro výpočty'!$D$70,IF($D$4='Podpůrný list pro výpočty'!$B$71,'Podpůrný list pro výpočty'!$D$71,IF($D$4='Podpůrný list pro výpočty'!$B$72,'Podpůrný list pro výpočty'!$D$72,))))))*60</f>
        <v>0</v>
      </c>
      <c r="L10" s="94">
        <v>9</v>
      </c>
    </row>
    <row r="11" spans="1:12" ht="15.75" x14ac:dyDescent="0.25">
      <c r="B11" s="161" t="s">
        <v>52</v>
      </c>
      <c r="C11" s="162"/>
      <c r="D11" s="49" t="s">
        <v>13</v>
      </c>
      <c r="E11" s="40"/>
      <c r="F11" s="178" t="str">
        <f>IF(OR(D4=0,D5=0,D9=0,D10=0)=TRUE,'Podpůrný list pro výpočty'!C23,IF($D$4=0,"",IF(COUNTBLANK(H16:H40)=25,'Podpůrný list pro výpočty'!C12,"")))</f>
        <v>Zkontrolujte, že máte vyplněny údaje: Soutěžní kategorie, Věková kategorie, Délka skladby a Počet soutěžících.</v>
      </c>
      <c r="G11" s="178"/>
      <c r="H11" s="69"/>
      <c r="J11" s="94" t="s">
        <v>114</v>
      </c>
      <c r="L11" s="94">
        <v>10</v>
      </c>
    </row>
    <row r="12" spans="1:12" ht="15.75" customHeight="1" thickBot="1" x14ac:dyDescent="0.3">
      <c r="B12" s="163"/>
      <c r="C12" s="164"/>
      <c r="D12" s="50" t="s">
        <v>14</v>
      </c>
      <c r="E12" s="41"/>
      <c r="F12" s="178"/>
      <c r="G12" s="178"/>
      <c r="J12" s="96" t="str">
        <f>IF(AND($D$4='Podpůrný list pro výpočty'!B74,$D$5='Podpůrný list pro výpočty'!C74),'Podpůrný list pro výpočty'!D74,IF(AND($D$4='Podpůrný list pro výpočty'!B75,$D$5='Podpůrný list pro výpočty'!C75),'Podpůrný list pro výpočty'!D75,IF(AND($D$4='Podpůrný list pro výpočty'!B76,$D$5='Podpůrný list pro výpočty'!C76),'Podpůrný list pro výpočty'!D76,IF(AND($D$4='Podpůrný list pro výpočty'!B77,$D$5='Podpůrný list pro výpočty'!C77),'Podpůrný list pro výpočty'!D77,IF(AND($D$4='Podpůrný list pro výpočty'!B78,$D$5='Podpůrný list pro výpočty'!C78),'Podpůrný list pro výpočty'!D78,IF(AND($D$4='Podpůrný list pro výpočty'!B79,$D$5='Podpůrný list pro výpočty'!C79),'Podpůrný list pro výpočty'!D79,IF(AND($D$4='Podpůrný list pro výpočty'!B80,$D$5='Podpůrný list pro výpočty'!C80),'Podpůrný list pro výpočty'!D80,IF(AND($D$4='Podpůrný list pro výpočty'!B81,$D$5='Podpůrný list pro výpočty'!C81),'Podpůrný list pro výpočty'!D81,IF(AND($D$4='Podpůrný list pro výpočty'!B82,$D$5='Podpůrný list pro výpočty'!C82),'Podpůrný list pro výpočty'!D82,IF(AND($D$4='Podpůrný list pro výpočty'!B83,$D$5='Podpůrný list pro výpočty'!C83),'Podpůrný list pro výpočty'!D83,IF(AND($D$4='Podpůrný list pro výpočty'!B84,$D$5='Podpůrný list pro výpočty'!C84),'Podpůrný list pro výpočty'!D84,IF(AND($D$4='Podpůrný list pro výpočty'!B85,$D$5='Podpůrný list pro výpočty'!C85),'Podpůrný list pro výpočty'!D85,IF(AND($D$4='Podpůrný list pro výpočty'!B86,$D$5='Podpůrný list pro výpočty'!C86),'Podpůrný list pro výpočty'!D86,IF(AND($D$4='Podpůrný list pro výpočty'!B87,$D$5='Podpůrný list pro výpočty'!C87),'Podpůrný list pro výpočty'!D87,IF(AND($D$4='Podpůrný list pro výpočty'!B88,$D$5='Podpůrný list pro výpočty'!C88),'Podpůrný list pro výpočty'!D88,IF(AND($D$4='Podpůrný list pro výpočty'!B89,$D$5='Podpůrný list pro výpočty'!C89),'Podpůrný list pro výpočty'!D89,IF(AND($D$4='Podpůrný list pro výpočty'!B90,$D$5='Podpůrný list pro výpočty'!C90),'Podpůrný list pro výpočty'!D90,IF(AND($D$4='Podpůrný list pro výpočty'!B91,$D$5='Podpůrný list pro výpočty'!C91),'Podpůrný list pro výpočty'!D91,IF(AND($D$4='Podpůrný list pro výpočty'!B92,$D$5='Podpůrný list pro výpočty'!C92),'Podpůrný list pro výpočty'!D92,IF(AND($D$4='Podpůrný list pro výpočty'!B93,$D$5='Podpůrný list pro výpočty'!C93),'Podpůrný list pro výpočty'!D93,IF(AND($D$4='Podpůrný list pro výpočty'!B94,$D$5='Podpůrný list pro výpočty'!C94),'Podpůrný list pro výpočty'!D94,IF(AND($D$4='Podpůrný list pro výpočty'!B95,$D$5='Podpůrný list pro výpočty'!C95),'Podpůrný list pro výpočty'!D95,IF(AND($D$4='Podpůrný list pro výpočty'!B96,$D$5='Podpůrný list pro výpočty'!C96),'Podpůrný list pro výpočty'!D96,IF(AND($D$4='Podpůrný list pro výpočty'!B97,$D$5='Podpůrný list pro výpočty'!C97),'Podpůrný list pro výpočty'!D97,IF(D4=D5,"",'Podpůrný list pro výpočty'!C14)))))))))))))))))))))))))</f>
        <v/>
      </c>
      <c r="L12" s="94">
        <v>11</v>
      </c>
    </row>
    <row r="13" spans="1:12" x14ac:dyDescent="0.25">
      <c r="F13" s="178"/>
      <c r="G13" s="178"/>
      <c r="L13" s="94">
        <v>12</v>
      </c>
    </row>
    <row r="14" spans="1:12" ht="21.75" customHeight="1" thickBot="1" x14ac:dyDescent="0.4">
      <c r="B14" s="170" t="s">
        <v>53</v>
      </c>
      <c r="C14" s="170"/>
      <c r="D14" s="170"/>
      <c r="E14" s="170"/>
      <c r="F14" s="177" t="str">
        <f>IF(D10="",'Podpůrný list pro výpočty'!$C$17,"")</f>
        <v>Pro vyplňování seznamu zadejte počet soutěžících.</v>
      </c>
      <c r="G14" s="177"/>
      <c r="H14" s="68" t="str">
        <f>IF(COUNTBLANK(H16:H40)=25,"","Chybové hlášení:")</f>
        <v/>
      </c>
      <c r="L14" s="94">
        <v>13</v>
      </c>
    </row>
    <row r="15" spans="1:12" ht="31.5" customHeight="1" thickBot="1" x14ac:dyDescent="0.3">
      <c r="B15" s="168" t="s">
        <v>0</v>
      </c>
      <c r="C15" s="169"/>
      <c r="D15" s="173" t="s">
        <v>3</v>
      </c>
      <c r="E15" s="174"/>
      <c r="F15" s="55" t="s">
        <v>4</v>
      </c>
      <c r="G15" s="51" t="s">
        <v>55</v>
      </c>
      <c r="L15" s="94">
        <v>14</v>
      </c>
    </row>
    <row r="16" spans="1:12" ht="15.75" x14ac:dyDescent="0.25">
      <c r="B16" s="56" t="s">
        <v>13</v>
      </c>
      <c r="C16" s="62"/>
      <c r="D16" s="143"/>
      <c r="E16" s="143"/>
      <c r="F16" s="63"/>
      <c r="G16" s="57" t="str">
        <f>IF($D$10&gt;=L2,IF(AND(C16=0,D16=0,F16=0)=TRUE,'Podpůrný list pro výpočty'!$C$13,IF(AND(C16=0,D16=0)=TRUE,'Podpůrný list pro výpočty'!$C$19,IF(F16&gt;0,YEAR('Podpůrný list pro výpočty'!$C$40)-YEAR(F16),'Podpůrný list pro výpočty'!$C$20))),"")</f>
        <v/>
      </c>
      <c r="H16" s="27" t="str">
        <f>IF($D$10&gt;=L2,IF(OR(AND(C16=0,D16=0),F16=0)=FALSE,"",IF(AND(C16=0,D16=0,F16=0)=TRUE,'Podpůrný list pro výpočty'!$C$9,'Podpůrný list pro výpočty'!$C$21)),IF((AND(C16=0,D16=0,F16=0)=TRUE),"",'Podpůrný list pro výpočty'!$C$10))</f>
        <v/>
      </c>
      <c r="L16" s="94">
        <v>15</v>
      </c>
    </row>
    <row r="17" spans="2:12" ht="15.75" x14ac:dyDescent="0.25">
      <c r="B17" s="58" t="s">
        <v>14</v>
      </c>
      <c r="C17" s="64"/>
      <c r="D17" s="145"/>
      <c r="E17" s="145"/>
      <c r="F17" s="65"/>
      <c r="G17" s="59" t="str">
        <f>IF($D$10&gt;=L3,IF(AND(C17=0,D17=0,F17=0)=TRUE,'Podpůrný list pro výpočty'!$C$13,IF(AND(C17=0,D17=0)=TRUE,'Podpůrný list pro výpočty'!$C$19,IF(F17&gt;0,YEAR('Podpůrný list pro výpočty'!$C$40)-YEAR(F17),'Podpůrný list pro výpočty'!$C$20))),"")</f>
        <v/>
      </c>
      <c r="H17" s="27" t="str">
        <f>IF($D$10&gt;=L3,IF(OR(AND(C17=0,D17=0),F17=0)=FALSE,"",IF(AND(C17=0,D17=0,F17=0)=TRUE,'Podpůrný list pro výpočty'!$C$9,'Podpůrný list pro výpočty'!$C$21)),IF((AND(C17=0,D17=0,F17=0)=TRUE),"",'Podpůrný list pro výpočty'!$C$10))</f>
        <v/>
      </c>
      <c r="L17" s="94">
        <v>16</v>
      </c>
    </row>
    <row r="18" spans="2:12" ht="15.75" x14ac:dyDescent="0.25">
      <c r="B18" s="58" t="s">
        <v>15</v>
      </c>
      <c r="C18" s="64"/>
      <c r="D18" s="145"/>
      <c r="E18" s="145"/>
      <c r="F18" s="65"/>
      <c r="G18" s="59" t="str">
        <f>IF($D$10&gt;=L4,IF(AND(C18=0,D18=0,F18=0)=TRUE,'Podpůrný list pro výpočty'!$C$13,IF(AND(C18=0,D18=0)=TRUE,'Podpůrný list pro výpočty'!$C$19,IF(F18&gt;0,YEAR('Podpůrný list pro výpočty'!$C$40)-YEAR(F18),'Podpůrný list pro výpočty'!$C$20))),"")</f>
        <v/>
      </c>
      <c r="H18" s="27" t="str">
        <f>IF($D$10&gt;=L4,IF(OR(AND(C18=0,D18=0),F18=0)=FALSE,"",IF(AND(C18=0,D18=0,F18=0)=TRUE,'Podpůrný list pro výpočty'!$C$9,'Podpůrný list pro výpočty'!$C$21)),IF((AND(C18=0,D18=0,F18=0)=TRUE),"",'Podpůrný list pro výpočty'!$C$10))</f>
        <v/>
      </c>
      <c r="L18" s="94">
        <v>17</v>
      </c>
    </row>
    <row r="19" spans="2:12" ht="15.75" x14ac:dyDescent="0.25">
      <c r="B19" s="58" t="s">
        <v>16</v>
      </c>
      <c r="C19" s="64"/>
      <c r="D19" s="145"/>
      <c r="E19" s="145"/>
      <c r="F19" s="65"/>
      <c r="G19" s="59" t="str">
        <f>IF($D$10&gt;=L5,IF(AND(C19=0,D19=0,F19=0)=TRUE,'Podpůrný list pro výpočty'!$C$13,IF(AND(C19=0,D19=0)=TRUE,'Podpůrný list pro výpočty'!$C$19,IF(F19&gt;0,YEAR('Podpůrný list pro výpočty'!$C$40)-YEAR(F19),'Podpůrný list pro výpočty'!$C$20))),"")</f>
        <v/>
      </c>
      <c r="H19" s="27" t="str">
        <f>IF($D$10&gt;=L5,IF(OR(AND(C19=0,D19=0),F19=0)=FALSE,"",IF(AND(C19=0,D19=0,F19=0)=TRUE,'Podpůrný list pro výpočty'!$C$9,'Podpůrný list pro výpočty'!$C$21)),IF((AND(C19=0,D19=0,F19=0)=TRUE),"",'Podpůrný list pro výpočty'!$C$10))</f>
        <v/>
      </c>
      <c r="L19" s="94">
        <v>18</v>
      </c>
    </row>
    <row r="20" spans="2:12" ht="15.75" x14ac:dyDescent="0.25">
      <c r="B20" s="58" t="s">
        <v>17</v>
      </c>
      <c r="C20" s="64"/>
      <c r="D20" s="145"/>
      <c r="E20" s="145"/>
      <c r="F20" s="65"/>
      <c r="G20" s="59" t="str">
        <f>IF($D$10&gt;=L6,IF(AND(C20=0,D20=0,F20=0)=TRUE,'Podpůrný list pro výpočty'!$C$13,IF(AND(C20=0,D20=0)=TRUE,'Podpůrný list pro výpočty'!$C$19,IF(F20&gt;0,YEAR('Podpůrný list pro výpočty'!$C$40)-YEAR(F20),'Podpůrný list pro výpočty'!$C$20))),"")</f>
        <v/>
      </c>
      <c r="H20" s="27" t="str">
        <f>IF($D$10&gt;=L6,IF(OR(AND(C20=0,D20=0),F20=0)=FALSE,"",IF(AND(C20=0,D20=0,F20=0)=TRUE,'Podpůrný list pro výpočty'!$C$9,'Podpůrný list pro výpočty'!$C$21)),IF((AND(C20=0,D20=0,F20=0)=TRUE),"",'Podpůrný list pro výpočty'!$C$10))</f>
        <v/>
      </c>
      <c r="L20" s="94">
        <v>19</v>
      </c>
    </row>
    <row r="21" spans="2:12" ht="15.75" x14ac:dyDescent="0.25">
      <c r="B21" s="58" t="s">
        <v>18</v>
      </c>
      <c r="C21" s="64"/>
      <c r="D21" s="145"/>
      <c r="E21" s="145"/>
      <c r="F21" s="65"/>
      <c r="G21" s="59" t="str">
        <f>IF($D$10&gt;=L7,IF(AND(C21=0,D21=0,F21=0)=TRUE,'Podpůrný list pro výpočty'!$C$13,IF(AND(C21=0,D21=0)=TRUE,'Podpůrný list pro výpočty'!$C$19,IF(F21&gt;0,YEAR('Podpůrný list pro výpočty'!$C$40)-YEAR(F21),'Podpůrný list pro výpočty'!$C$20))),"")</f>
        <v/>
      </c>
      <c r="H21" s="27" t="str">
        <f>IF($D$10&gt;=L7,IF(OR(AND(C21=0,D21=0),F21=0)=FALSE,"",IF(AND(C21=0,D21=0,F21=0)=TRUE,'Podpůrný list pro výpočty'!$C$9,'Podpůrný list pro výpočty'!$C$21)),IF((AND(C21=0,D21=0,F21=0)=TRUE),"",'Podpůrný list pro výpočty'!$C$10))</f>
        <v/>
      </c>
      <c r="J21" s="98"/>
      <c r="L21" s="94">
        <v>20</v>
      </c>
    </row>
    <row r="22" spans="2:12" ht="15.75" x14ac:dyDescent="0.25">
      <c r="B22" s="58" t="s">
        <v>19</v>
      </c>
      <c r="C22" s="64"/>
      <c r="D22" s="145"/>
      <c r="E22" s="145"/>
      <c r="F22" s="65"/>
      <c r="G22" s="59" t="str">
        <f>IF($D$10&gt;=L8,IF(AND(C22=0,D22=0,F22=0)=TRUE,'Podpůrný list pro výpočty'!$C$13,IF(AND(C22=0,D22=0)=TRUE,'Podpůrný list pro výpočty'!$C$19,IF(F22&gt;0,YEAR('Podpůrný list pro výpočty'!$C$40)-YEAR(F22),'Podpůrný list pro výpočty'!$C$20))),"")</f>
        <v/>
      </c>
      <c r="H22" s="27" t="str">
        <f>IF($D$10&gt;=L8,IF(OR(AND(C22=0,D22=0),F22=0)=FALSE,"",IF(AND(C22=0,D22=0,F22=0)=TRUE,'Podpůrný list pro výpočty'!$C$9,'Podpůrný list pro výpočty'!$C$21)),IF((AND(C22=0,D22=0,F22=0)=TRUE),"",'Podpůrný list pro výpočty'!$C$10))</f>
        <v/>
      </c>
      <c r="J22" s="98"/>
      <c r="L22" s="94">
        <v>21</v>
      </c>
    </row>
    <row r="23" spans="2:12" ht="15.75" x14ac:dyDescent="0.25">
      <c r="B23" s="58" t="s">
        <v>20</v>
      </c>
      <c r="C23" s="64"/>
      <c r="D23" s="145"/>
      <c r="E23" s="145"/>
      <c r="F23" s="65"/>
      <c r="G23" s="59" t="str">
        <f>IF($D$10&gt;=L9,IF(AND(C23=0,D23=0,F23=0)=TRUE,'Podpůrný list pro výpočty'!$C$13,IF(AND(C23=0,D23=0)=TRUE,'Podpůrný list pro výpočty'!$C$19,IF(F23&gt;0,YEAR('Podpůrný list pro výpočty'!$C$40)-YEAR(F23),'Podpůrný list pro výpočty'!$C$20))),"")</f>
        <v/>
      </c>
      <c r="H23" s="27" t="str">
        <f>IF($D$10&gt;=L9,IF(OR(AND(C23=0,D23=0),F23=0)=FALSE,"",IF(AND(C23=0,D23=0,F23=0)=TRUE,'Podpůrný list pro výpočty'!$C$9,'Podpůrný list pro výpočty'!$C$21)),IF((AND(C23=0,D23=0,F23=0)=TRUE),"",'Podpůrný list pro výpočty'!$C$10))</f>
        <v/>
      </c>
      <c r="L23" s="94">
        <v>22</v>
      </c>
    </row>
    <row r="24" spans="2:12" ht="15.75" x14ac:dyDescent="0.25">
      <c r="B24" s="58" t="s">
        <v>21</v>
      </c>
      <c r="C24" s="64"/>
      <c r="D24" s="145"/>
      <c r="E24" s="145"/>
      <c r="F24" s="65"/>
      <c r="G24" s="59" t="str">
        <f>IF($D$10&gt;=L10,IF(AND(C24=0,D24=0,F24=0)=TRUE,'Podpůrný list pro výpočty'!$C$13,IF(AND(C24=0,D24=0)=TRUE,'Podpůrný list pro výpočty'!$C$19,IF(F24&gt;0,YEAR('Podpůrný list pro výpočty'!$C$40)-YEAR(F24),'Podpůrný list pro výpočty'!$C$20))),"")</f>
        <v/>
      </c>
      <c r="H24" s="27" t="str">
        <f>IF($D$10&gt;=L10,IF(OR(AND(C24=0,D24=0),F24=0)=FALSE,"",IF(AND(C24=0,D24=0,F24=0)=TRUE,'Podpůrný list pro výpočty'!$C$9,'Podpůrný list pro výpočty'!$C$21)),IF((AND(C24=0,D24=0,F24=0)=TRUE),"",'Podpůrný list pro výpočty'!$C$10))</f>
        <v/>
      </c>
      <c r="L24" s="94">
        <v>23</v>
      </c>
    </row>
    <row r="25" spans="2:12" ht="15.75" x14ac:dyDescent="0.25">
      <c r="B25" s="58" t="s">
        <v>22</v>
      </c>
      <c r="C25" s="64"/>
      <c r="D25" s="145"/>
      <c r="E25" s="145"/>
      <c r="F25" s="65"/>
      <c r="G25" s="59" t="str">
        <f>IF($D$10&gt;=L11,IF(AND(C25=0,D25=0,F25=0)=TRUE,'Podpůrný list pro výpočty'!$C$13,IF(AND(C25=0,D25=0)=TRUE,'Podpůrný list pro výpočty'!$C$19,IF(F25&gt;0,YEAR('Podpůrný list pro výpočty'!$C$40)-YEAR(F25),'Podpůrný list pro výpočty'!$C$20))),"")</f>
        <v/>
      </c>
      <c r="H25" s="27" t="str">
        <f>IF($D$10&gt;=L11,IF(OR(AND(C25=0,D25=0),F25=0)=FALSE,"",IF(AND(C25=0,D25=0,F25=0)=TRUE,'Podpůrný list pro výpočty'!$C$9,'Podpůrný list pro výpočty'!$C$21)),IF((AND(C25=0,D25=0,F25=0)=TRUE),"",'Podpůrný list pro výpočty'!$C$10))</f>
        <v/>
      </c>
      <c r="L25" s="94">
        <v>24</v>
      </c>
    </row>
    <row r="26" spans="2:12" ht="15.75" x14ac:dyDescent="0.25">
      <c r="B26" s="58" t="s">
        <v>61</v>
      </c>
      <c r="C26" s="64"/>
      <c r="D26" s="145"/>
      <c r="E26" s="145"/>
      <c r="F26" s="65"/>
      <c r="G26" s="59" t="str">
        <f>IF($D$10&gt;=L12,IF(AND(C26=0,D26=0,F26=0)=TRUE,'Podpůrný list pro výpočty'!$C$13,IF(AND(C26=0,D26=0)=TRUE,'Podpůrný list pro výpočty'!$C$19,IF(F26&gt;0,YEAR('Podpůrný list pro výpočty'!$C$40)-YEAR(F26),'Podpůrný list pro výpočty'!$C$20))),"")</f>
        <v/>
      </c>
      <c r="H26" s="27" t="str">
        <f>IF($D$10&gt;=L12,IF(OR(AND(C26=0,D26=0),F26=0)=FALSE,"",IF(AND(C26=0,D26=0,F26=0)=TRUE,'Podpůrný list pro výpočty'!$C$9,'Podpůrný list pro výpočty'!$C$21)),IF((AND(C26=0,D26=0,F26=0)=TRUE),"",'Podpůrný list pro výpočty'!$C$10))</f>
        <v/>
      </c>
      <c r="L26" s="94">
        <v>25</v>
      </c>
    </row>
    <row r="27" spans="2:12" ht="15.75" x14ac:dyDescent="0.25">
      <c r="B27" s="58" t="s">
        <v>62</v>
      </c>
      <c r="C27" s="64"/>
      <c r="D27" s="145"/>
      <c r="E27" s="145"/>
      <c r="F27" s="65"/>
      <c r="G27" s="59" t="str">
        <f>IF($D$10&gt;=L13,IF(AND(C27=0,D27=0,F27=0)=TRUE,'Podpůrný list pro výpočty'!$C$13,IF(AND(C27=0,D27=0)=TRUE,'Podpůrný list pro výpočty'!$C$19,IF(F27&gt;0,YEAR('Podpůrný list pro výpočty'!$C$40)-YEAR(F27),'Podpůrný list pro výpočty'!$C$20))),"")</f>
        <v/>
      </c>
      <c r="H27" s="27" t="str">
        <f>IF($D$10&gt;=L13,IF(OR(AND(C27=0,D27=0),F27=0)=FALSE,"",IF(AND(C27=0,D27=0,F27=0)=TRUE,'Podpůrný list pro výpočty'!$C$9,'Podpůrný list pro výpočty'!$C$21)),IF((AND(C27=0,D27=0,F27=0)=TRUE),"",'Podpůrný list pro výpočty'!$C$10))</f>
        <v/>
      </c>
    </row>
    <row r="28" spans="2:12" ht="15.75" x14ac:dyDescent="0.25">
      <c r="B28" s="58" t="s">
        <v>63</v>
      </c>
      <c r="C28" s="64"/>
      <c r="D28" s="145"/>
      <c r="E28" s="145"/>
      <c r="F28" s="65"/>
      <c r="G28" s="59" t="str">
        <f>IF($D$10&gt;=L14,IF(AND(C28=0,D28=0,F28=0)=TRUE,'Podpůrný list pro výpočty'!$C$13,IF(AND(C28=0,D28=0)=TRUE,'Podpůrný list pro výpočty'!$C$19,IF(F28&gt;0,YEAR('Podpůrný list pro výpočty'!$C$40)-YEAR(F28),'Podpůrný list pro výpočty'!$C$20))),"")</f>
        <v/>
      </c>
      <c r="H28" s="27" t="str">
        <f>IF($D$10&gt;=L14,IF(OR(AND(C28=0,D28=0),F28=0)=FALSE,"",IF(AND(C28=0,D28=0,F28=0)=TRUE,'Podpůrný list pro výpočty'!$C$9,'Podpůrný list pro výpočty'!$C$21)),IF((AND(C28=0,D28=0,F28=0)=TRUE),"",'Podpůrný list pro výpočty'!$C$10))</f>
        <v/>
      </c>
    </row>
    <row r="29" spans="2:12" ht="15.75" x14ac:dyDescent="0.25">
      <c r="B29" s="58" t="s">
        <v>64</v>
      </c>
      <c r="C29" s="64"/>
      <c r="D29" s="145"/>
      <c r="E29" s="145"/>
      <c r="F29" s="65"/>
      <c r="G29" s="59" t="str">
        <f>IF($D$10&gt;=L15,IF(AND(C29=0,D29=0,F29=0)=TRUE,'Podpůrný list pro výpočty'!$C$13,IF(AND(C29=0,D29=0)=TRUE,'Podpůrný list pro výpočty'!$C$19,IF(F29&gt;0,YEAR('Podpůrný list pro výpočty'!$C$40)-YEAR(F29),'Podpůrný list pro výpočty'!$C$20))),"")</f>
        <v/>
      </c>
      <c r="H29" s="27" t="str">
        <f>IF($D$10&gt;=L15,IF(OR(AND(C29=0,D29=0),F29=0)=FALSE,"",IF(AND(C29=0,D29=0,F29=0)=TRUE,'Podpůrný list pro výpočty'!$C$9,'Podpůrný list pro výpočty'!$C$21)),IF((AND(C29=0,D29=0,F29=0)=TRUE),"",'Podpůrný list pro výpočty'!$C$10))</f>
        <v/>
      </c>
      <c r="J29" s="97"/>
    </row>
    <row r="30" spans="2:12" ht="15.75" x14ac:dyDescent="0.25">
      <c r="B30" s="58" t="s">
        <v>65</v>
      </c>
      <c r="C30" s="64"/>
      <c r="D30" s="145"/>
      <c r="E30" s="145"/>
      <c r="F30" s="65"/>
      <c r="G30" s="59" t="str">
        <f>IF($D$10&gt;=L16,IF(AND(C30=0,D30=0,F30=0)=TRUE,'Podpůrný list pro výpočty'!$C$13,IF(AND(C30=0,D30=0)=TRUE,'Podpůrný list pro výpočty'!$C$19,IF(F30&gt;0,YEAR('Podpůrný list pro výpočty'!$C$40)-YEAR(F30),'Podpůrný list pro výpočty'!$C$20))),"")</f>
        <v/>
      </c>
      <c r="H30" s="27" t="str">
        <f>IF($D$10&gt;=L16,IF(OR(AND(C30=0,D30=0),F30=0)=FALSE,"",IF(AND(C30=0,D30=0,F30=0)=TRUE,'Podpůrný list pro výpočty'!$C$9,'Podpůrný list pro výpočty'!$C$21)),IF((AND(C30=0,D30=0,F30=0)=TRUE),"",'Podpůrný list pro výpočty'!$C$10))</f>
        <v/>
      </c>
    </row>
    <row r="31" spans="2:12" ht="15.75" x14ac:dyDescent="0.25">
      <c r="B31" s="58" t="s">
        <v>66</v>
      </c>
      <c r="C31" s="64"/>
      <c r="D31" s="145"/>
      <c r="E31" s="145"/>
      <c r="F31" s="65"/>
      <c r="G31" s="59" t="str">
        <f>IF($D$10&gt;=L17,IF(AND(C31=0,D31=0,F31=0)=TRUE,'Podpůrný list pro výpočty'!$C$13,IF(AND(C31=0,D31=0)=TRUE,'Podpůrný list pro výpočty'!$C$19,IF(F31&gt;0,YEAR('Podpůrný list pro výpočty'!$C$40)-YEAR(F31),'Podpůrný list pro výpočty'!$C$20))),"")</f>
        <v/>
      </c>
      <c r="H31" s="27" t="str">
        <f>IF($D$10&gt;=L17,IF(OR(AND(C31=0,D31=0),F31=0)=FALSE,"",IF(AND(C31=0,D31=0,F31=0)=TRUE,'Podpůrný list pro výpočty'!$C$9,'Podpůrný list pro výpočty'!$C$21)),IF((AND(C31=0,D31=0,F31=0)=TRUE),"",'Podpůrný list pro výpočty'!$C$10))</f>
        <v/>
      </c>
    </row>
    <row r="32" spans="2:12" ht="15.75" x14ac:dyDescent="0.25">
      <c r="B32" s="58" t="s">
        <v>67</v>
      </c>
      <c r="C32" s="64"/>
      <c r="D32" s="145"/>
      <c r="E32" s="145"/>
      <c r="F32" s="65"/>
      <c r="G32" s="59" t="str">
        <f>IF($D$10&gt;=L18,IF(AND(C32=0,D32=0,F32=0)=TRUE,'Podpůrný list pro výpočty'!$C$13,IF(AND(C32=0,D32=0)=TRUE,'Podpůrný list pro výpočty'!$C$19,IF(F32&gt;0,YEAR('Podpůrný list pro výpočty'!$C$40)-YEAR(F32),'Podpůrný list pro výpočty'!$C$20))),"")</f>
        <v/>
      </c>
      <c r="H32" s="27" t="str">
        <f>IF($D$10&gt;=L18,IF(OR(AND(C32=0,D32=0),F32=0)=FALSE,"",IF(AND(C32=0,D32=0,F32=0)=TRUE,'Podpůrný list pro výpočty'!$C$9,'Podpůrný list pro výpočty'!$C$21)),IF((AND(C32=0,D32=0,F32=0)=TRUE),"",'Podpůrný list pro výpočty'!$C$10))</f>
        <v/>
      </c>
    </row>
    <row r="33" spans="2:8" ht="15.75" x14ac:dyDescent="0.25">
      <c r="B33" s="58" t="s">
        <v>68</v>
      </c>
      <c r="C33" s="64"/>
      <c r="D33" s="145"/>
      <c r="E33" s="145"/>
      <c r="F33" s="65"/>
      <c r="G33" s="59" t="str">
        <f>IF($D$10&gt;=L19,IF(AND(C33=0,D33=0,F33=0)=TRUE,'Podpůrný list pro výpočty'!$C$13,IF(AND(C33=0,D33=0)=TRUE,'Podpůrný list pro výpočty'!$C$19,IF(F33&gt;0,YEAR('Podpůrný list pro výpočty'!$C$40)-YEAR(F33),'Podpůrný list pro výpočty'!$C$20))),"")</f>
        <v/>
      </c>
      <c r="H33" s="27" t="str">
        <f>IF($D$10&gt;=L19,IF(OR(AND(C33=0,D33=0),F33=0)=FALSE,"",IF(AND(C33=0,D33=0,F33=0)=TRUE,'Podpůrný list pro výpočty'!$C$9,'Podpůrný list pro výpočty'!$C$21)),IF((AND(C33=0,D33=0,F33=0)=TRUE),"",'Podpůrný list pro výpočty'!$C$10))</f>
        <v/>
      </c>
    </row>
    <row r="34" spans="2:8" ht="15.75" x14ac:dyDescent="0.25">
      <c r="B34" s="58" t="s">
        <v>69</v>
      </c>
      <c r="C34" s="64"/>
      <c r="D34" s="145"/>
      <c r="E34" s="145"/>
      <c r="F34" s="65"/>
      <c r="G34" s="59" t="str">
        <f>IF($D$10&gt;=L20,IF(AND(C34=0,D34=0,F34=0)=TRUE,'Podpůrný list pro výpočty'!$C$13,IF(AND(C34=0,D34=0)=TRUE,'Podpůrný list pro výpočty'!$C$19,IF(F34&gt;0,YEAR('Podpůrný list pro výpočty'!$C$40)-YEAR(F34),'Podpůrný list pro výpočty'!$C$20))),"")</f>
        <v/>
      </c>
      <c r="H34" s="27" t="str">
        <f>IF($D$10&gt;=L20,IF(OR(AND(C34=0,D34=0),F34=0)=FALSE,"",IF(AND(C34=0,D34=0,F34=0)=TRUE,'Podpůrný list pro výpočty'!$C$9,'Podpůrný list pro výpočty'!$C$21)),IF((AND(C34=0,D34=0,F34=0)=TRUE),"",'Podpůrný list pro výpočty'!$C$10))</f>
        <v/>
      </c>
    </row>
    <row r="35" spans="2:8" ht="15.75" x14ac:dyDescent="0.25">
      <c r="B35" s="58" t="s">
        <v>70</v>
      </c>
      <c r="C35" s="64"/>
      <c r="D35" s="145"/>
      <c r="E35" s="145"/>
      <c r="F35" s="65"/>
      <c r="G35" s="59" t="str">
        <f>IF($D$10&gt;=L21,IF(AND(C35=0,D35=0,F35=0)=TRUE,'Podpůrný list pro výpočty'!$C$13,IF(AND(C35=0,D35=0)=TRUE,'Podpůrný list pro výpočty'!$C$19,IF(F35&gt;0,YEAR('Podpůrný list pro výpočty'!$C$40)-YEAR(F35),'Podpůrný list pro výpočty'!$C$20))),"")</f>
        <v/>
      </c>
      <c r="H35" s="27" t="str">
        <f>IF($D$10&gt;=L21,IF(OR(AND(C35=0,D35=0),F35=0)=FALSE,"",IF(AND(C35=0,D35=0,F35=0)=TRUE,'Podpůrný list pro výpočty'!$C$9,'Podpůrný list pro výpočty'!$C$21)),IF((AND(C35=0,D35=0,F35=0)=TRUE),"",'Podpůrný list pro výpočty'!$C$10))</f>
        <v/>
      </c>
    </row>
    <row r="36" spans="2:8" ht="15.75" x14ac:dyDescent="0.25">
      <c r="B36" s="58" t="s">
        <v>71</v>
      </c>
      <c r="C36" s="64"/>
      <c r="D36" s="145"/>
      <c r="E36" s="145"/>
      <c r="F36" s="65"/>
      <c r="G36" s="59" t="str">
        <f>IF($D$10&gt;=L22,IF(AND(C36=0,D36=0,F36=0)=TRUE,'Podpůrný list pro výpočty'!$C$13,IF(AND(C36=0,D36=0)=TRUE,'Podpůrný list pro výpočty'!$C$19,IF(F36&gt;0,YEAR('Podpůrný list pro výpočty'!$C$40)-YEAR(F36),'Podpůrný list pro výpočty'!$C$20))),"")</f>
        <v/>
      </c>
      <c r="H36" s="27" t="str">
        <f>IF($D$10&gt;=L22,IF(OR(AND(C36=0,D36=0),F36=0)=FALSE,"",IF(AND(C36=0,D36=0,F36=0)=TRUE,'Podpůrný list pro výpočty'!$C$9,'Podpůrný list pro výpočty'!$C$21)),IF((AND(C36=0,D36=0,F36=0)=TRUE),"",'Podpůrný list pro výpočty'!$C$10))</f>
        <v/>
      </c>
    </row>
    <row r="37" spans="2:8" ht="15.75" x14ac:dyDescent="0.25">
      <c r="B37" s="58" t="s">
        <v>72</v>
      </c>
      <c r="C37" s="64"/>
      <c r="D37" s="145"/>
      <c r="E37" s="145"/>
      <c r="F37" s="65"/>
      <c r="G37" s="59" t="str">
        <f>IF($D$10&gt;=L23,IF(AND(C37=0,D37=0,F37=0)=TRUE,'Podpůrný list pro výpočty'!$C$13,IF(AND(C37=0,D37=0)=TRUE,'Podpůrný list pro výpočty'!$C$19,IF(F37&gt;0,YEAR('Podpůrný list pro výpočty'!$C$40)-YEAR(F37),'Podpůrný list pro výpočty'!$C$20))),"")</f>
        <v/>
      </c>
      <c r="H37" s="27" t="str">
        <f>IF($D$10&gt;=L23,IF(OR(AND(C37=0,D37=0),F37=0)=FALSE,"",IF(AND(C37=0,D37=0,F37=0)=TRUE,'Podpůrný list pro výpočty'!$C$9,'Podpůrný list pro výpočty'!$C$21)),IF((AND(C37=0,D37=0,F37=0)=TRUE),"",'Podpůrný list pro výpočty'!$C$10))</f>
        <v/>
      </c>
    </row>
    <row r="38" spans="2:8" ht="15.75" x14ac:dyDescent="0.25">
      <c r="B38" s="58" t="s">
        <v>73</v>
      </c>
      <c r="C38" s="64"/>
      <c r="D38" s="145"/>
      <c r="E38" s="145"/>
      <c r="F38" s="65"/>
      <c r="G38" s="59" t="str">
        <f>IF($D$10&gt;=L24,IF(AND(C38=0,D38=0,F38=0)=TRUE,'Podpůrný list pro výpočty'!$C$13,IF(AND(C38=0,D38=0)=TRUE,'Podpůrný list pro výpočty'!$C$19,IF(F38&gt;0,YEAR('Podpůrný list pro výpočty'!$C$40)-YEAR(F38),'Podpůrný list pro výpočty'!$C$20))),"")</f>
        <v/>
      </c>
      <c r="H38" s="27" t="str">
        <f>IF($D$10&gt;=L24,IF(OR(AND(C38=0,D38=0),F38=0)=FALSE,"",IF(AND(C38=0,D38=0,F38=0)=TRUE,'Podpůrný list pro výpočty'!$C$9,'Podpůrný list pro výpočty'!$C$21)),IF((AND(C38=0,D38=0,F38=0)=TRUE),"",'Podpůrný list pro výpočty'!$C$10))</f>
        <v/>
      </c>
    </row>
    <row r="39" spans="2:8" ht="15.75" x14ac:dyDescent="0.25">
      <c r="B39" s="58" t="s">
        <v>74</v>
      </c>
      <c r="C39" s="64"/>
      <c r="D39" s="145"/>
      <c r="E39" s="145"/>
      <c r="F39" s="65"/>
      <c r="G39" s="59" t="str">
        <f>IF($D$10&gt;=L25,IF(AND(C39=0,D39=0,F39=0)=TRUE,'Podpůrný list pro výpočty'!$C$13,IF(AND(C39=0,D39=0)=TRUE,'Podpůrný list pro výpočty'!$C$19,IF(F39&gt;0,YEAR('Podpůrný list pro výpočty'!$C$40)-YEAR(F39),'Podpůrný list pro výpočty'!$C$20))),"")</f>
        <v/>
      </c>
      <c r="H39" s="27" t="str">
        <f>IF($D$10&gt;=L25,IF(OR(AND(C39=0,D39=0),F39=0)=FALSE,"",IF(AND(C39=0,D39=0,F39=0)=TRUE,'Podpůrný list pro výpočty'!$C$9,'Podpůrný list pro výpočty'!$C$21)),IF((AND(C39=0,D39=0,F39=0)=TRUE),"",'Podpůrný list pro výpočty'!$C$10))</f>
        <v/>
      </c>
    </row>
    <row r="40" spans="2:8" ht="16.5" thickBot="1" x14ac:dyDescent="0.3">
      <c r="B40" s="60" t="s">
        <v>75</v>
      </c>
      <c r="C40" s="66"/>
      <c r="D40" s="144"/>
      <c r="E40" s="144"/>
      <c r="F40" s="67"/>
      <c r="G40" s="61" t="str">
        <f>IF($D$10&gt;=L26,IF(AND(C40=0,D40=0,F40=0)=TRUE,'Podpůrný list pro výpočty'!$C$13,IF(AND(C40=0,D40=0)=TRUE,'Podpůrný list pro výpočty'!$C$19,IF(F40&gt;0,YEAR('Podpůrný list pro výpočty'!$C$40)-YEAR(F40),'Podpůrný list pro výpočty'!$C$20))),"")</f>
        <v/>
      </c>
      <c r="H40" s="27" t="str">
        <f>IF($D$10&gt;=L26,IF(OR(AND(C40=0,D40=0),F40=0)=FALSE,"",IF(AND(C40=0,D40=0,F40=0)=TRUE,'Podpůrný list pro výpočty'!$C$9,'Podpůrný list pro výpočty'!$C$21)),IF((AND(C40=0,D40=0,F40=0)=TRUE),"",'Podpůrný list pro výpočty'!$C$10))</f>
        <v/>
      </c>
    </row>
  </sheetData>
  <sheetProtection algorithmName="SHA-512" hashValue="BkJzp+91olOsX5t9wB/tnO/6EYoDGEhPHSPJtn5we5HrEY6m2K4slwKOIx7Mw9xQQI+3RFlAt6bzeQtM0GH8bg==" saltValue="BrSfuibCJQZRL7ESDlpyiw==" spinCount="100000" sheet="1" objects="1" scenarios="1" selectLockedCells="1"/>
  <mergeCells count="52">
    <mergeCell ref="B5:C5"/>
    <mergeCell ref="D5:E5"/>
    <mergeCell ref="F5:G5"/>
    <mergeCell ref="A1:G1"/>
    <mergeCell ref="B3:E3"/>
    <mergeCell ref="B4:C4"/>
    <mergeCell ref="D4:E4"/>
    <mergeCell ref="F4:G4"/>
    <mergeCell ref="B6:C6"/>
    <mergeCell ref="D6:E6"/>
    <mergeCell ref="F6:G6"/>
    <mergeCell ref="B7:E7"/>
    <mergeCell ref="B8:C8"/>
    <mergeCell ref="D8:E8"/>
    <mergeCell ref="F8:G8"/>
    <mergeCell ref="B9:C9"/>
    <mergeCell ref="D9:E9"/>
    <mergeCell ref="F9:G9"/>
    <mergeCell ref="B10:C10"/>
    <mergeCell ref="D10:E10"/>
    <mergeCell ref="F10:G10"/>
    <mergeCell ref="D21:E21"/>
    <mergeCell ref="B11:C12"/>
    <mergeCell ref="F11:G13"/>
    <mergeCell ref="B14:E14"/>
    <mergeCell ref="F14:G14"/>
    <mergeCell ref="B15:C15"/>
    <mergeCell ref="D15:E15"/>
    <mergeCell ref="D16:E16"/>
    <mergeCell ref="D17:E17"/>
    <mergeCell ref="D18:E18"/>
    <mergeCell ref="D19:E19"/>
    <mergeCell ref="D20:E20"/>
    <mergeCell ref="D33:E33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40:E40"/>
    <mergeCell ref="D34:E34"/>
    <mergeCell ref="D35:E35"/>
    <mergeCell ref="D36:E36"/>
    <mergeCell ref="D37:E37"/>
    <mergeCell ref="D38:E38"/>
    <mergeCell ref="D39:E39"/>
  </mergeCells>
  <conditionalFormatting sqref="D4:E6 D8:D11 E8:E9 E11">
    <cfRule type="expression" dxfId="131" priority="4">
      <formula>D4=""</formula>
    </cfRule>
  </conditionalFormatting>
  <conditionalFormatting sqref="B16:B40">
    <cfRule type="expression" dxfId="130" priority="1">
      <formula>OR(AND(C16=0,D16=0),F16=0)=FALSE</formula>
    </cfRule>
  </conditionalFormatting>
  <conditionalFormatting sqref="A1:G1">
    <cfRule type="expression" dxfId="129" priority="3">
      <formula>$A$1&lt;&gt;$J$3</formula>
    </cfRule>
  </conditionalFormatting>
  <conditionalFormatting sqref="A2:H40">
    <cfRule type="expression" dxfId="128" priority="2">
      <formula>$A$1&lt;&gt;$J$3</formula>
    </cfRule>
  </conditionalFormatting>
  <conditionalFormatting sqref="B16:B39">
    <cfRule type="expression" dxfId="127" priority="5">
      <formula>$D$10&gt;=L2</formula>
    </cfRule>
  </conditionalFormatting>
  <conditionalFormatting sqref="C16:C39">
    <cfRule type="expression" dxfId="126" priority="6">
      <formula>$D$10&gt;=L2</formula>
    </cfRule>
  </conditionalFormatting>
  <conditionalFormatting sqref="F16:F39">
    <cfRule type="expression" dxfId="125" priority="8">
      <formula>$D$10&gt;=L2</formula>
    </cfRule>
  </conditionalFormatting>
  <conditionalFormatting sqref="G16:G39">
    <cfRule type="expression" dxfId="124" priority="9">
      <formula>$D$10&gt;=L2</formula>
    </cfRule>
  </conditionalFormatting>
  <conditionalFormatting sqref="D16:E39">
    <cfRule type="expression" dxfId="123" priority="7">
      <formula>$D$10&gt;=L2</formula>
    </cfRule>
  </conditionalFormatting>
  <conditionalFormatting sqref="B40:F40">
    <cfRule type="expression" dxfId="122" priority="11">
      <formula>$D$10=$L$26</formula>
    </cfRule>
  </conditionalFormatting>
  <conditionalFormatting sqref="G40">
    <cfRule type="expression" dxfId="121" priority="10">
      <formula>$D$10=$L$26</formula>
    </cfRule>
  </conditionalFormatting>
  <conditionalFormatting sqref="F11">
    <cfRule type="expression" dxfId="120" priority="12">
      <formula>$F$11=$J$4</formula>
    </cfRule>
  </conditionalFormatting>
  <dataValidations count="5">
    <dataValidation type="date" operator="lessThanOrEqual" allowBlank="1" showErrorMessage="1" errorTitle="Tornádo říká:" error="Pokoušíte se zadat datum, které je v budoucnosti." sqref="F16:F40">
      <formula1>TODAY()</formula1>
    </dataValidation>
    <dataValidation type="whole" allowBlank="1" showErrorMessage="1" errorTitle="Tornádo říká:" error="Prosím zadejte počet soutěžících, který odpovídá zvolené soutěžní kategorii. Počty soutěžících pro jednotlivé soutěžní kategorie naleznete v Propozicích soutěže Tornádo 2018." sqref="D10">
      <formula1>J6</formula1>
      <formula2>J7</formula2>
    </dataValidation>
    <dataValidation type="whole" allowBlank="1" showErrorMessage="1" errorTitle="Tornádo říká:" error="Prosím zadejte počet soutěžících, který odpovídá zvolené soutěžní kategorii. Počty soutěžících pro jednotlivé soutěžní kategorie naleznete v Propozicích soutěže Tornádo 2018." sqref="E10">
      <formula1>K9</formula1>
      <formula2>K10</formula2>
    </dataValidation>
    <dataValidation type="time" allowBlank="1" showInputMessage="1" showErrorMessage="1" errorTitle="Tornádo říká:" error="Prosím zadejte čas, který odpovídá zvolené soutěžní kategorii. Časy pro jednotlivé soutěžní kategorie naleznete v Propozicích soutěže Tornádo 2018." sqref="D9">
      <formula1>J9</formula1>
      <formula2>J10</formula2>
    </dataValidation>
    <dataValidation type="time" allowBlank="1" showInputMessage="1" showErrorMessage="1" errorTitle="Tornádo říká:" error="Prosím zadejte čas, který odpovídá zvolené soutěžní kategorii. Časy pro jednotlivé soutěžní kategorie naleznete v Propozicích soutěže Tornádo 2018." sqref="E9">
      <formula1>K11</formula1>
      <formula2>K12</formula2>
    </dataValidation>
  </dataValidations>
  <pageMargins left="0.31496062992125984" right="0.31496062992125984" top="0.59055118110236227" bottom="0.59055118110236227" header="0" footer="0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errorTitle="Tornádo říká:" error="Prosím vyberte výkonnostní třídu ze seznamu. Stávající text smažte a rozklikněte šipku vedle buňky._x000a_">
          <x14:formula1>
            <xm:f>IF('Základní informace o klubu'!$C$5=$A$1,'Podpůrný list pro výpočty'!$B$59:$B$60,'Podpůrný list pro výpočty'!$B$63:$B$64)</xm:f>
          </x14:formula1>
          <xm:sqref>D6:E6</xm:sqref>
        </x14:dataValidation>
        <x14:dataValidation type="list" allowBlank="1" showInputMessage="1" showErrorMessage="1" errorTitle="Tornádo říká:" error="Prosím vyberte věkovou kategorii ze seznamu. Stávající text smažte a rozklikněte šipku vedle buňky.">
          <x14:formula1>
            <xm:f>IF('Základní informace o klubu'!$C$5=$A$1,'Podpůrný list pro výpočty'!$B$45:$B$48,'Podpůrný list pro výpočty'!$B$63:$B$64)</xm:f>
          </x14:formula1>
          <xm:sqref>D5:E5</xm:sqref>
        </x14:dataValidation>
        <x14:dataValidation type="list" allowBlank="1" showInputMessage="1" showErrorMessage="1" errorTitle="Tornádo říká:" error="Prosím vyberte soutěžní kategorii ze seznamu. Stávající text smažte a rozklikněte šipku vedle buňky._x000a_">
          <x14:formula1>
            <xm:f>IF('Základní informace o klubu'!$C$5=$A$1,'Podpůrný list pro výpočty'!$B$51:$B$56,'Podpůrný list pro výpočty'!$B$63:$B$64)</xm:f>
          </x14:formula1>
          <xm:sqref>D4:E4</xm:sqref>
        </x14:dataValidation>
        <x14:dataValidation type="list" errorStyle="warning" allowBlank="1" showInputMessage="1" showErrorMessage="1" errorTitle="Tornádo říká:" error="Pokoušíte se zadat trenéra, který není uveden v seznamu. Prosím, doplňte jej na list: &quot;Základní informace o klubu&quot;.">
          <x14:formula1>
            <xm:f>IF('Základní informace o klubu'!$C$5=$A$1,'Základní informace o klubu'!$D$14:$D$21,'Podpůrný list pro výpočty'!$B$63:$B$64)</xm:f>
          </x14:formula1>
          <xm:sqref>E12</xm:sqref>
        </x14:dataValidation>
        <x14:dataValidation type="list" errorStyle="warning" allowBlank="1" showInputMessage="1" showErrorMessage="1" errorTitle="Tornádo říká:" error="Pokoušíte se zadat trenéra, který není uveden v seznamu. Prosím, doplňte jej na list: &quot;Základní informace o klubu&quot;." promptTitle="Tornádo říká:" prompt="Jména všech trenérů zadejte na listu: &quot;Základní informace o klubu&quot;, poté jen vybírejte ze seznamu.">
          <x14:formula1>
            <xm:f>IF('Základní informace o klubu'!$C$5=$A$1,'Základní informace o klubu'!$D$14:$D$21,'Podpůrný list pro výpočty'!$B$63:$B$64)</xm:f>
          </x14:formula1>
          <xm:sqref>E11</xm:sqref>
        </x14:dataValidation>
      </x14:dataValidation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"/>
  <sheetViews>
    <sheetView showGridLines="0" workbookViewId="0">
      <selection activeCell="D4" sqref="D4:E4"/>
    </sheetView>
  </sheetViews>
  <sheetFormatPr defaultRowHeight="15" x14ac:dyDescent="0.25"/>
  <cols>
    <col min="1" max="1" width="1.42578125" style="27" customWidth="1"/>
    <col min="2" max="2" width="3.5703125" style="27" customWidth="1"/>
    <col min="3" max="3" width="20.7109375" style="27" customWidth="1"/>
    <col min="4" max="4" width="3.5703125" style="27" customWidth="1"/>
    <col min="5" max="5" width="20.7109375" style="27" customWidth="1"/>
    <col min="6" max="6" width="19.28515625" style="27" customWidth="1"/>
    <col min="7" max="7" width="26.5703125" style="27" customWidth="1"/>
    <col min="8" max="8" width="67.85546875" style="27" customWidth="1"/>
    <col min="9" max="9" width="5.28515625" style="27" customWidth="1"/>
    <col min="10" max="10" width="86.85546875" style="94" customWidth="1"/>
    <col min="11" max="12" width="9.140625" style="94"/>
    <col min="13" max="16384" width="9.140625" style="27"/>
  </cols>
  <sheetData>
    <row r="1" spans="1:12" ht="28.5" x14ac:dyDescent="0.45">
      <c r="A1" s="128" t="str">
        <f>IF('Základní informace o klubu'!C24&gt;=11,IF('Základní informace o klubu'!C5=0,'Podpůrný list pro výpočty'!C7,'Základní informace o klubu'!C5),IF('Základní informace o klubu'!C5=0,IF('Základní informace o klubu'!C24=0,'Podpůrný list pro výpočty'!C5,'Podpůrný list pro výpočty'!C6),IF('Základní informace o klubu'!C24=0,'Podpůrný list pro výpočty'!C3,'Podpůrný list pro výpočty'!C4)))</f>
        <v>Vyplňte, prosím, název klubu a počet formací na listu: "Základní informace o klubu".</v>
      </c>
      <c r="B1" s="128"/>
      <c r="C1" s="128"/>
      <c r="D1" s="128"/>
      <c r="E1" s="128"/>
      <c r="F1" s="128"/>
      <c r="G1" s="128"/>
      <c r="H1" s="48"/>
    </row>
    <row r="2" spans="1:12" x14ac:dyDescent="0.25">
      <c r="J2" s="94" t="s">
        <v>120</v>
      </c>
      <c r="L2" s="94">
        <v>1</v>
      </c>
    </row>
    <row r="3" spans="1:12" ht="21.75" thickBot="1" x14ac:dyDescent="0.4">
      <c r="B3" s="170" t="s">
        <v>2</v>
      </c>
      <c r="C3" s="170"/>
      <c r="D3" s="170"/>
      <c r="E3" s="170"/>
      <c r="J3" s="94">
        <f>'Základní informace o klubu'!C5</f>
        <v>0</v>
      </c>
      <c r="L3" s="94">
        <v>2</v>
      </c>
    </row>
    <row r="4" spans="1:12" ht="15.75" x14ac:dyDescent="0.25">
      <c r="B4" s="125" t="s">
        <v>47</v>
      </c>
      <c r="C4" s="147"/>
      <c r="D4" s="149"/>
      <c r="E4" s="150"/>
      <c r="F4" s="159" t="str">
        <f>IF(D4=0,'Podpůrný list pro výpočty'!$C$15,"")</f>
        <v>Prosím vyplňte</v>
      </c>
      <c r="G4" s="160"/>
      <c r="J4" s="94" t="str">
        <f>'Podpůrný list pro výpočty'!C12</f>
        <v>Zadaný seznam soutěžících je v pořádku a odpovídá dané soutěžní kategorii.</v>
      </c>
      <c r="L4" s="94">
        <v>3</v>
      </c>
    </row>
    <row r="5" spans="1:12" ht="15.75" x14ac:dyDescent="0.25">
      <c r="B5" s="132" t="s">
        <v>48</v>
      </c>
      <c r="C5" s="146"/>
      <c r="D5" s="151"/>
      <c r="E5" s="152"/>
      <c r="F5" s="159" t="str">
        <f>IF(D5=0,'Podpůrný list pro výpočty'!$C$15,"")</f>
        <v>Prosím vyplňte</v>
      </c>
      <c r="G5" s="160"/>
      <c r="J5" s="94" t="s">
        <v>58</v>
      </c>
      <c r="L5" s="94">
        <v>4</v>
      </c>
    </row>
    <row r="6" spans="1:12" ht="16.5" thickBot="1" x14ac:dyDescent="0.3">
      <c r="B6" s="129" t="s">
        <v>49</v>
      </c>
      <c r="C6" s="148"/>
      <c r="D6" s="153"/>
      <c r="E6" s="154"/>
      <c r="F6" s="159" t="str">
        <f>IF(D6=0,'Podpůrný list pro výpočty'!$C$15,"")</f>
        <v>Prosím vyplňte</v>
      </c>
      <c r="G6" s="160"/>
      <c r="J6" s="94">
        <f>IF($D$4='Podpůrný list pro výpočty'!$B$51,'Podpůrný list pro výpočty'!$C$51,IF($D$4='Podpůrný list pro výpočty'!$B$52,'Podpůrný list pro výpočty'!$C$52,IF($D$4='Podpůrný list pro výpočty'!$B$53,'Podpůrný list pro výpočty'!$C$53,IF($D$4='Podpůrný list pro výpočty'!$B$54,'Podpůrný list pro výpočty'!$C$54,IF($D$4='Podpůrný list pro výpočty'!$B$55,'Podpůrný list pro výpočty'!$C$55,IF($D$4='Podpůrný list pro výpočty'!$B$56,'Podpůrný list pro výpočty'!$C$56,))))))</f>
        <v>0</v>
      </c>
      <c r="L6" s="94">
        <v>5</v>
      </c>
    </row>
    <row r="7" spans="1:12" ht="16.5" customHeight="1" thickBot="1" x14ac:dyDescent="0.3">
      <c r="B7" s="165"/>
      <c r="C7" s="166"/>
      <c r="D7" s="166"/>
      <c r="E7" s="167"/>
      <c r="J7" s="94">
        <f>IF($D$4='Podpůrný list pro výpočty'!$B$51,'Podpůrný list pro výpočty'!$D$51,IF($D$4='Podpůrný list pro výpočty'!$B$52,'Podpůrný list pro výpočty'!$D$52,IF($D$4='Podpůrný list pro výpočty'!$B$53,'Podpůrný list pro výpočty'!$D$53,IF($D$4='Podpůrný list pro výpočty'!$B$54,'Podpůrný list pro výpočty'!$D$54,IF($D$4='Podpůrný list pro výpočty'!$B$55,'Podpůrný list pro výpočty'!$D$55,IF($D$4='Podpůrný list pro výpočty'!$B$56,'Podpůrný list pro výpočty'!$D$56,))))))</f>
        <v>0</v>
      </c>
      <c r="L7" s="94">
        <v>6</v>
      </c>
    </row>
    <row r="8" spans="1:12" ht="15.75" x14ac:dyDescent="0.25">
      <c r="B8" s="125" t="s">
        <v>50</v>
      </c>
      <c r="C8" s="147"/>
      <c r="D8" s="155"/>
      <c r="E8" s="156"/>
      <c r="F8" s="159"/>
      <c r="G8" s="160"/>
      <c r="J8" s="94" t="s">
        <v>130</v>
      </c>
      <c r="L8" s="94">
        <v>7</v>
      </c>
    </row>
    <row r="9" spans="1:12" ht="15.75" x14ac:dyDescent="0.25">
      <c r="B9" s="132" t="s">
        <v>60</v>
      </c>
      <c r="C9" s="146"/>
      <c r="D9" s="157"/>
      <c r="E9" s="158"/>
      <c r="F9" s="175" t="str">
        <f>IF(D9=0,'Podpůrný list pro výpočty'!$C$16,"")</f>
        <v>Prosím vyplňte ve formátu m:ss, např.: 1:30</v>
      </c>
      <c r="G9" s="176"/>
      <c r="J9" s="95">
        <f>IF($D$4='Podpůrný list pro výpočty'!$B$67,'Podpůrný list pro výpočty'!$C$67,IF($D$4='Podpůrný list pro výpočty'!$B$68,'Podpůrný list pro výpočty'!$C$68,IF($D$4='Podpůrný list pro výpočty'!$B$69,'Podpůrný list pro výpočty'!$C$69,IF($D$4='Podpůrný list pro výpočty'!$B$70,'Podpůrný list pro výpočty'!$C$70,IF($D$4='Podpůrný list pro výpočty'!$B$71,'Podpůrný list pro výpočty'!$C$71,IF($D$4='Podpůrný list pro výpočty'!$B$72,'Podpůrný list pro výpočty'!$C$72,))))))*60</f>
        <v>0</v>
      </c>
      <c r="L9" s="94">
        <v>8</v>
      </c>
    </row>
    <row r="10" spans="1:12" ht="15.75" customHeight="1" x14ac:dyDescent="0.25">
      <c r="B10" s="132" t="s">
        <v>51</v>
      </c>
      <c r="C10" s="146"/>
      <c r="D10" s="171"/>
      <c r="E10" s="172"/>
      <c r="F10" s="159" t="str">
        <f>IF(D10=0,'Podpůrný list pro výpočty'!$C$15,"")</f>
        <v>Prosím vyplňte</v>
      </c>
      <c r="G10" s="160"/>
      <c r="J10" s="95">
        <f>IF($D$4='Podpůrný list pro výpočty'!$B$67,'Podpůrný list pro výpočty'!$D$67,IF($D$4='Podpůrný list pro výpočty'!$B$68,'Podpůrný list pro výpočty'!$D$68,IF($D$4='Podpůrný list pro výpočty'!$B$69,'Podpůrný list pro výpočty'!$D$69,IF($D$4='Podpůrný list pro výpočty'!$B$70,'Podpůrný list pro výpočty'!$D$70,IF($D$4='Podpůrný list pro výpočty'!$B$71,'Podpůrný list pro výpočty'!$D$71,IF($D$4='Podpůrný list pro výpočty'!$B$72,'Podpůrný list pro výpočty'!$D$72,))))))*60</f>
        <v>0</v>
      </c>
      <c r="L10" s="94">
        <v>9</v>
      </c>
    </row>
    <row r="11" spans="1:12" ht="15.75" x14ac:dyDescent="0.25">
      <c r="B11" s="161" t="s">
        <v>52</v>
      </c>
      <c r="C11" s="162"/>
      <c r="D11" s="49" t="s">
        <v>13</v>
      </c>
      <c r="E11" s="40"/>
      <c r="F11" s="178" t="str">
        <f>IF(OR(D4=0,D5=0,D9=0,D10=0)=TRUE,'Podpůrný list pro výpočty'!C23,IF($D$4=0,"",IF(COUNTBLANK(H16:H40)=25,'Podpůrný list pro výpočty'!C12,"")))</f>
        <v>Zkontrolujte, že máte vyplněny údaje: Soutěžní kategorie, Věková kategorie, Délka skladby a Počet soutěžících.</v>
      </c>
      <c r="G11" s="178"/>
      <c r="H11" s="69"/>
      <c r="J11" s="94" t="s">
        <v>114</v>
      </c>
      <c r="L11" s="94">
        <v>10</v>
      </c>
    </row>
    <row r="12" spans="1:12" ht="15.75" customHeight="1" thickBot="1" x14ac:dyDescent="0.3">
      <c r="B12" s="163"/>
      <c r="C12" s="164"/>
      <c r="D12" s="50" t="s">
        <v>14</v>
      </c>
      <c r="E12" s="41"/>
      <c r="F12" s="178"/>
      <c r="G12" s="178"/>
      <c r="J12" s="96" t="str">
        <f>IF(AND($D$4='Podpůrný list pro výpočty'!B74,$D$5='Podpůrný list pro výpočty'!C74),'Podpůrný list pro výpočty'!D74,IF(AND($D$4='Podpůrný list pro výpočty'!B75,$D$5='Podpůrný list pro výpočty'!C75),'Podpůrný list pro výpočty'!D75,IF(AND($D$4='Podpůrný list pro výpočty'!B76,$D$5='Podpůrný list pro výpočty'!C76),'Podpůrný list pro výpočty'!D76,IF(AND($D$4='Podpůrný list pro výpočty'!B77,$D$5='Podpůrný list pro výpočty'!C77),'Podpůrný list pro výpočty'!D77,IF(AND($D$4='Podpůrný list pro výpočty'!B78,$D$5='Podpůrný list pro výpočty'!C78),'Podpůrný list pro výpočty'!D78,IF(AND($D$4='Podpůrný list pro výpočty'!B79,$D$5='Podpůrný list pro výpočty'!C79),'Podpůrný list pro výpočty'!D79,IF(AND($D$4='Podpůrný list pro výpočty'!B80,$D$5='Podpůrný list pro výpočty'!C80),'Podpůrný list pro výpočty'!D80,IF(AND($D$4='Podpůrný list pro výpočty'!B81,$D$5='Podpůrný list pro výpočty'!C81),'Podpůrný list pro výpočty'!D81,IF(AND($D$4='Podpůrný list pro výpočty'!B82,$D$5='Podpůrný list pro výpočty'!C82),'Podpůrný list pro výpočty'!D82,IF(AND($D$4='Podpůrný list pro výpočty'!B83,$D$5='Podpůrný list pro výpočty'!C83),'Podpůrný list pro výpočty'!D83,IF(AND($D$4='Podpůrný list pro výpočty'!B84,$D$5='Podpůrný list pro výpočty'!C84),'Podpůrný list pro výpočty'!D84,IF(AND($D$4='Podpůrný list pro výpočty'!B85,$D$5='Podpůrný list pro výpočty'!C85),'Podpůrný list pro výpočty'!D85,IF(AND($D$4='Podpůrný list pro výpočty'!B86,$D$5='Podpůrný list pro výpočty'!C86),'Podpůrný list pro výpočty'!D86,IF(AND($D$4='Podpůrný list pro výpočty'!B87,$D$5='Podpůrný list pro výpočty'!C87),'Podpůrný list pro výpočty'!D87,IF(AND($D$4='Podpůrný list pro výpočty'!B88,$D$5='Podpůrný list pro výpočty'!C88),'Podpůrný list pro výpočty'!D88,IF(AND($D$4='Podpůrný list pro výpočty'!B89,$D$5='Podpůrný list pro výpočty'!C89),'Podpůrný list pro výpočty'!D89,IF(AND($D$4='Podpůrný list pro výpočty'!B90,$D$5='Podpůrný list pro výpočty'!C90),'Podpůrný list pro výpočty'!D90,IF(AND($D$4='Podpůrný list pro výpočty'!B91,$D$5='Podpůrný list pro výpočty'!C91),'Podpůrný list pro výpočty'!D91,IF(AND($D$4='Podpůrný list pro výpočty'!B92,$D$5='Podpůrný list pro výpočty'!C92),'Podpůrný list pro výpočty'!D92,IF(AND($D$4='Podpůrný list pro výpočty'!B93,$D$5='Podpůrný list pro výpočty'!C93),'Podpůrný list pro výpočty'!D93,IF(AND($D$4='Podpůrný list pro výpočty'!B94,$D$5='Podpůrný list pro výpočty'!C94),'Podpůrný list pro výpočty'!D94,IF(AND($D$4='Podpůrný list pro výpočty'!B95,$D$5='Podpůrný list pro výpočty'!C95),'Podpůrný list pro výpočty'!D95,IF(AND($D$4='Podpůrný list pro výpočty'!B96,$D$5='Podpůrný list pro výpočty'!C96),'Podpůrný list pro výpočty'!D96,IF(AND($D$4='Podpůrný list pro výpočty'!B97,$D$5='Podpůrný list pro výpočty'!C97),'Podpůrný list pro výpočty'!D97,IF(D4=D5,"",'Podpůrný list pro výpočty'!C14)))))))))))))))))))))))))</f>
        <v/>
      </c>
      <c r="L12" s="94">
        <v>11</v>
      </c>
    </row>
    <row r="13" spans="1:12" x14ac:dyDescent="0.25">
      <c r="F13" s="178"/>
      <c r="G13" s="178"/>
      <c r="L13" s="94">
        <v>12</v>
      </c>
    </row>
    <row r="14" spans="1:12" ht="21.75" customHeight="1" thickBot="1" x14ac:dyDescent="0.4">
      <c r="B14" s="170" t="s">
        <v>53</v>
      </c>
      <c r="C14" s="170"/>
      <c r="D14" s="170"/>
      <c r="E14" s="170"/>
      <c r="F14" s="177" t="str">
        <f>IF(D10="",'Podpůrný list pro výpočty'!$C$17,"")</f>
        <v>Pro vyplňování seznamu zadejte počet soutěžících.</v>
      </c>
      <c r="G14" s="177"/>
      <c r="H14" s="68" t="str">
        <f>IF(COUNTBLANK(H16:H40)=25,"","Chybové hlášení:")</f>
        <v/>
      </c>
      <c r="L14" s="94">
        <v>13</v>
      </c>
    </row>
    <row r="15" spans="1:12" ht="31.5" customHeight="1" thickBot="1" x14ac:dyDescent="0.3">
      <c r="B15" s="168" t="s">
        <v>0</v>
      </c>
      <c r="C15" s="169"/>
      <c r="D15" s="173" t="s">
        <v>3</v>
      </c>
      <c r="E15" s="174"/>
      <c r="F15" s="55" t="s">
        <v>4</v>
      </c>
      <c r="G15" s="51" t="s">
        <v>55</v>
      </c>
      <c r="L15" s="94">
        <v>14</v>
      </c>
    </row>
    <row r="16" spans="1:12" ht="15.75" x14ac:dyDescent="0.25">
      <c r="B16" s="56" t="s">
        <v>13</v>
      </c>
      <c r="C16" s="62"/>
      <c r="D16" s="143"/>
      <c r="E16" s="143"/>
      <c r="F16" s="63"/>
      <c r="G16" s="57" t="str">
        <f>IF($D$10&gt;=L2,IF(AND(C16=0,D16=0,F16=0)=TRUE,'Podpůrný list pro výpočty'!$C$13,IF(AND(C16=0,D16=0)=TRUE,'Podpůrný list pro výpočty'!$C$19,IF(F16&gt;0,YEAR('Podpůrný list pro výpočty'!$C$40)-YEAR(F16),'Podpůrný list pro výpočty'!$C$20))),"")</f>
        <v/>
      </c>
      <c r="H16" s="27" t="str">
        <f>IF($D$10&gt;=L2,IF(OR(AND(C16=0,D16=0),F16=0)=FALSE,"",IF(AND(C16=0,D16=0,F16=0)=TRUE,'Podpůrný list pro výpočty'!$C$9,'Podpůrný list pro výpočty'!$C$21)),IF((AND(C16=0,D16=0,F16=0)=TRUE),"",'Podpůrný list pro výpočty'!$C$10))</f>
        <v/>
      </c>
      <c r="L16" s="94">
        <v>15</v>
      </c>
    </row>
    <row r="17" spans="2:12" ht="15.75" x14ac:dyDescent="0.25">
      <c r="B17" s="58" t="s">
        <v>14</v>
      </c>
      <c r="C17" s="64"/>
      <c r="D17" s="145"/>
      <c r="E17" s="145"/>
      <c r="F17" s="65"/>
      <c r="G17" s="59" t="str">
        <f>IF($D$10&gt;=L3,IF(AND(C17=0,D17=0,F17=0)=TRUE,'Podpůrný list pro výpočty'!$C$13,IF(AND(C17=0,D17=0)=TRUE,'Podpůrný list pro výpočty'!$C$19,IF(F17&gt;0,YEAR('Podpůrný list pro výpočty'!$C$40)-YEAR(F17),'Podpůrný list pro výpočty'!$C$20))),"")</f>
        <v/>
      </c>
      <c r="H17" s="27" t="str">
        <f>IF($D$10&gt;=L3,IF(OR(AND(C17=0,D17=0),F17=0)=FALSE,"",IF(AND(C17=0,D17=0,F17=0)=TRUE,'Podpůrný list pro výpočty'!$C$9,'Podpůrný list pro výpočty'!$C$21)),IF((AND(C17=0,D17=0,F17=0)=TRUE),"",'Podpůrný list pro výpočty'!$C$10))</f>
        <v/>
      </c>
      <c r="L17" s="94">
        <v>16</v>
      </c>
    </row>
    <row r="18" spans="2:12" ht="15.75" x14ac:dyDescent="0.25">
      <c r="B18" s="58" t="s">
        <v>15</v>
      </c>
      <c r="C18" s="64"/>
      <c r="D18" s="145"/>
      <c r="E18" s="145"/>
      <c r="F18" s="65"/>
      <c r="G18" s="59" t="str">
        <f>IF($D$10&gt;=L4,IF(AND(C18=0,D18=0,F18=0)=TRUE,'Podpůrný list pro výpočty'!$C$13,IF(AND(C18=0,D18=0)=TRUE,'Podpůrný list pro výpočty'!$C$19,IF(F18&gt;0,YEAR('Podpůrný list pro výpočty'!$C$40)-YEAR(F18),'Podpůrný list pro výpočty'!$C$20))),"")</f>
        <v/>
      </c>
      <c r="H18" s="27" t="str">
        <f>IF($D$10&gt;=L4,IF(OR(AND(C18=0,D18=0),F18=0)=FALSE,"",IF(AND(C18=0,D18=0,F18=0)=TRUE,'Podpůrný list pro výpočty'!$C$9,'Podpůrný list pro výpočty'!$C$21)),IF((AND(C18=0,D18=0,F18=0)=TRUE),"",'Podpůrný list pro výpočty'!$C$10))</f>
        <v/>
      </c>
      <c r="L18" s="94">
        <v>17</v>
      </c>
    </row>
    <row r="19" spans="2:12" ht="15.75" x14ac:dyDescent="0.25">
      <c r="B19" s="58" t="s">
        <v>16</v>
      </c>
      <c r="C19" s="64"/>
      <c r="D19" s="145"/>
      <c r="E19" s="145"/>
      <c r="F19" s="65"/>
      <c r="G19" s="59" t="str">
        <f>IF($D$10&gt;=L5,IF(AND(C19=0,D19=0,F19=0)=TRUE,'Podpůrný list pro výpočty'!$C$13,IF(AND(C19=0,D19=0)=TRUE,'Podpůrný list pro výpočty'!$C$19,IF(F19&gt;0,YEAR('Podpůrný list pro výpočty'!$C$40)-YEAR(F19),'Podpůrný list pro výpočty'!$C$20))),"")</f>
        <v/>
      </c>
      <c r="H19" s="27" t="str">
        <f>IF($D$10&gt;=L5,IF(OR(AND(C19=0,D19=0),F19=0)=FALSE,"",IF(AND(C19=0,D19=0,F19=0)=TRUE,'Podpůrný list pro výpočty'!$C$9,'Podpůrný list pro výpočty'!$C$21)),IF((AND(C19=0,D19=0,F19=0)=TRUE),"",'Podpůrný list pro výpočty'!$C$10))</f>
        <v/>
      </c>
      <c r="L19" s="94">
        <v>18</v>
      </c>
    </row>
    <row r="20" spans="2:12" ht="15.75" x14ac:dyDescent="0.25">
      <c r="B20" s="58" t="s">
        <v>17</v>
      </c>
      <c r="C20" s="64"/>
      <c r="D20" s="145"/>
      <c r="E20" s="145"/>
      <c r="F20" s="65"/>
      <c r="G20" s="59" t="str">
        <f>IF($D$10&gt;=L6,IF(AND(C20=0,D20=0,F20=0)=TRUE,'Podpůrný list pro výpočty'!$C$13,IF(AND(C20=0,D20=0)=TRUE,'Podpůrný list pro výpočty'!$C$19,IF(F20&gt;0,YEAR('Podpůrný list pro výpočty'!$C$40)-YEAR(F20),'Podpůrný list pro výpočty'!$C$20))),"")</f>
        <v/>
      </c>
      <c r="H20" s="27" t="str">
        <f>IF($D$10&gt;=L6,IF(OR(AND(C20=0,D20=0),F20=0)=FALSE,"",IF(AND(C20=0,D20=0,F20=0)=TRUE,'Podpůrný list pro výpočty'!$C$9,'Podpůrný list pro výpočty'!$C$21)),IF((AND(C20=0,D20=0,F20=0)=TRUE),"",'Podpůrný list pro výpočty'!$C$10))</f>
        <v/>
      </c>
      <c r="L20" s="94">
        <v>19</v>
      </c>
    </row>
    <row r="21" spans="2:12" ht="15.75" x14ac:dyDescent="0.25">
      <c r="B21" s="58" t="s">
        <v>18</v>
      </c>
      <c r="C21" s="64"/>
      <c r="D21" s="145"/>
      <c r="E21" s="145"/>
      <c r="F21" s="65"/>
      <c r="G21" s="59" t="str">
        <f>IF($D$10&gt;=L7,IF(AND(C21=0,D21=0,F21=0)=TRUE,'Podpůrný list pro výpočty'!$C$13,IF(AND(C21=0,D21=0)=TRUE,'Podpůrný list pro výpočty'!$C$19,IF(F21&gt;0,YEAR('Podpůrný list pro výpočty'!$C$40)-YEAR(F21),'Podpůrný list pro výpočty'!$C$20))),"")</f>
        <v/>
      </c>
      <c r="H21" s="27" t="str">
        <f>IF($D$10&gt;=L7,IF(OR(AND(C21=0,D21=0),F21=0)=FALSE,"",IF(AND(C21=0,D21=0,F21=0)=TRUE,'Podpůrný list pro výpočty'!$C$9,'Podpůrný list pro výpočty'!$C$21)),IF((AND(C21=0,D21=0,F21=0)=TRUE),"",'Podpůrný list pro výpočty'!$C$10))</f>
        <v/>
      </c>
      <c r="J21" s="98"/>
      <c r="L21" s="94">
        <v>20</v>
      </c>
    </row>
    <row r="22" spans="2:12" ht="15.75" x14ac:dyDescent="0.25">
      <c r="B22" s="58" t="s">
        <v>19</v>
      </c>
      <c r="C22" s="64"/>
      <c r="D22" s="145"/>
      <c r="E22" s="145"/>
      <c r="F22" s="65"/>
      <c r="G22" s="59" t="str">
        <f>IF($D$10&gt;=L8,IF(AND(C22=0,D22=0,F22=0)=TRUE,'Podpůrný list pro výpočty'!$C$13,IF(AND(C22=0,D22=0)=TRUE,'Podpůrný list pro výpočty'!$C$19,IF(F22&gt;0,YEAR('Podpůrný list pro výpočty'!$C$40)-YEAR(F22),'Podpůrný list pro výpočty'!$C$20))),"")</f>
        <v/>
      </c>
      <c r="H22" s="27" t="str">
        <f>IF($D$10&gt;=L8,IF(OR(AND(C22=0,D22=0),F22=0)=FALSE,"",IF(AND(C22=0,D22=0,F22=0)=TRUE,'Podpůrný list pro výpočty'!$C$9,'Podpůrný list pro výpočty'!$C$21)),IF((AND(C22=0,D22=0,F22=0)=TRUE),"",'Podpůrný list pro výpočty'!$C$10))</f>
        <v/>
      </c>
      <c r="J22" s="98"/>
      <c r="L22" s="94">
        <v>21</v>
      </c>
    </row>
    <row r="23" spans="2:12" ht="15.75" x14ac:dyDescent="0.25">
      <c r="B23" s="58" t="s">
        <v>20</v>
      </c>
      <c r="C23" s="64"/>
      <c r="D23" s="145"/>
      <c r="E23" s="145"/>
      <c r="F23" s="65"/>
      <c r="G23" s="59" t="str">
        <f>IF($D$10&gt;=L9,IF(AND(C23=0,D23=0,F23=0)=TRUE,'Podpůrný list pro výpočty'!$C$13,IF(AND(C23=0,D23=0)=TRUE,'Podpůrný list pro výpočty'!$C$19,IF(F23&gt;0,YEAR('Podpůrný list pro výpočty'!$C$40)-YEAR(F23),'Podpůrný list pro výpočty'!$C$20))),"")</f>
        <v/>
      </c>
      <c r="H23" s="27" t="str">
        <f>IF($D$10&gt;=L9,IF(OR(AND(C23=0,D23=0),F23=0)=FALSE,"",IF(AND(C23=0,D23=0,F23=0)=TRUE,'Podpůrný list pro výpočty'!$C$9,'Podpůrný list pro výpočty'!$C$21)),IF((AND(C23=0,D23=0,F23=0)=TRUE),"",'Podpůrný list pro výpočty'!$C$10))</f>
        <v/>
      </c>
      <c r="L23" s="94">
        <v>22</v>
      </c>
    </row>
    <row r="24" spans="2:12" ht="15.75" x14ac:dyDescent="0.25">
      <c r="B24" s="58" t="s">
        <v>21</v>
      </c>
      <c r="C24" s="64"/>
      <c r="D24" s="145"/>
      <c r="E24" s="145"/>
      <c r="F24" s="65"/>
      <c r="G24" s="59" t="str">
        <f>IF($D$10&gt;=L10,IF(AND(C24=0,D24=0,F24=0)=TRUE,'Podpůrný list pro výpočty'!$C$13,IF(AND(C24=0,D24=0)=TRUE,'Podpůrný list pro výpočty'!$C$19,IF(F24&gt;0,YEAR('Podpůrný list pro výpočty'!$C$40)-YEAR(F24),'Podpůrný list pro výpočty'!$C$20))),"")</f>
        <v/>
      </c>
      <c r="H24" s="27" t="str">
        <f>IF($D$10&gt;=L10,IF(OR(AND(C24=0,D24=0),F24=0)=FALSE,"",IF(AND(C24=0,D24=0,F24=0)=TRUE,'Podpůrný list pro výpočty'!$C$9,'Podpůrný list pro výpočty'!$C$21)),IF((AND(C24=0,D24=0,F24=0)=TRUE),"",'Podpůrný list pro výpočty'!$C$10))</f>
        <v/>
      </c>
      <c r="L24" s="94">
        <v>23</v>
      </c>
    </row>
    <row r="25" spans="2:12" ht="15.75" x14ac:dyDescent="0.25">
      <c r="B25" s="58" t="s">
        <v>22</v>
      </c>
      <c r="C25" s="64"/>
      <c r="D25" s="145"/>
      <c r="E25" s="145"/>
      <c r="F25" s="65"/>
      <c r="G25" s="59" t="str">
        <f>IF($D$10&gt;=L11,IF(AND(C25=0,D25=0,F25=0)=TRUE,'Podpůrný list pro výpočty'!$C$13,IF(AND(C25=0,D25=0)=TRUE,'Podpůrný list pro výpočty'!$C$19,IF(F25&gt;0,YEAR('Podpůrný list pro výpočty'!$C$40)-YEAR(F25),'Podpůrný list pro výpočty'!$C$20))),"")</f>
        <v/>
      </c>
      <c r="H25" s="27" t="str">
        <f>IF($D$10&gt;=L11,IF(OR(AND(C25=0,D25=0),F25=0)=FALSE,"",IF(AND(C25=0,D25=0,F25=0)=TRUE,'Podpůrný list pro výpočty'!$C$9,'Podpůrný list pro výpočty'!$C$21)),IF((AND(C25=0,D25=0,F25=0)=TRUE),"",'Podpůrný list pro výpočty'!$C$10))</f>
        <v/>
      </c>
      <c r="L25" s="94">
        <v>24</v>
      </c>
    </row>
    <row r="26" spans="2:12" ht="15.75" x14ac:dyDescent="0.25">
      <c r="B26" s="58" t="s">
        <v>61</v>
      </c>
      <c r="C26" s="64"/>
      <c r="D26" s="145"/>
      <c r="E26" s="145"/>
      <c r="F26" s="65"/>
      <c r="G26" s="59" t="str">
        <f>IF($D$10&gt;=L12,IF(AND(C26=0,D26=0,F26=0)=TRUE,'Podpůrný list pro výpočty'!$C$13,IF(AND(C26=0,D26=0)=TRUE,'Podpůrný list pro výpočty'!$C$19,IF(F26&gt;0,YEAR('Podpůrný list pro výpočty'!$C$40)-YEAR(F26),'Podpůrný list pro výpočty'!$C$20))),"")</f>
        <v/>
      </c>
      <c r="H26" s="27" t="str">
        <f>IF($D$10&gt;=L12,IF(OR(AND(C26=0,D26=0),F26=0)=FALSE,"",IF(AND(C26=0,D26=0,F26=0)=TRUE,'Podpůrný list pro výpočty'!$C$9,'Podpůrný list pro výpočty'!$C$21)),IF((AND(C26=0,D26=0,F26=0)=TRUE),"",'Podpůrný list pro výpočty'!$C$10))</f>
        <v/>
      </c>
      <c r="L26" s="94">
        <v>25</v>
      </c>
    </row>
    <row r="27" spans="2:12" ht="15.75" x14ac:dyDescent="0.25">
      <c r="B27" s="58" t="s">
        <v>62</v>
      </c>
      <c r="C27" s="64"/>
      <c r="D27" s="145"/>
      <c r="E27" s="145"/>
      <c r="F27" s="65"/>
      <c r="G27" s="59" t="str">
        <f>IF($D$10&gt;=L13,IF(AND(C27=0,D27=0,F27=0)=TRUE,'Podpůrný list pro výpočty'!$C$13,IF(AND(C27=0,D27=0)=TRUE,'Podpůrný list pro výpočty'!$C$19,IF(F27&gt;0,YEAR('Podpůrný list pro výpočty'!$C$40)-YEAR(F27),'Podpůrný list pro výpočty'!$C$20))),"")</f>
        <v/>
      </c>
      <c r="H27" s="27" t="str">
        <f>IF($D$10&gt;=L13,IF(OR(AND(C27=0,D27=0),F27=0)=FALSE,"",IF(AND(C27=0,D27=0,F27=0)=TRUE,'Podpůrný list pro výpočty'!$C$9,'Podpůrný list pro výpočty'!$C$21)),IF((AND(C27=0,D27=0,F27=0)=TRUE),"",'Podpůrný list pro výpočty'!$C$10))</f>
        <v/>
      </c>
    </row>
    <row r="28" spans="2:12" ht="15.75" x14ac:dyDescent="0.25">
      <c r="B28" s="58" t="s">
        <v>63</v>
      </c>
      <c r="C28" s="64"/>
      <c r="D28" s="145"/>
      <c r="E28" s="145"/>
      <c r="F28" s="65"/>
      <c r="G28" s="59" t="str">
        <f>IF($D$10&gt;=L14,IF(AND(C28=0,D28=0,F28=0)=TRUE,'Podpůrný list pro výpočty'!$C$13,IF(AND(C28=0,D28=0)=TRUE,'Podpůrný list pro výpočty'!$C$19,IF(F28&gt;0,YEAR('Podpůrný list pro výpočty'!$C$40)-YEAR(F28),'Podpůrný list pro výpočty'!$C$20))),"")</f>
        <v/>
      </c>
      <c r="H28" s="27" t="str">
        <f>IF($D$10&gt;=L14,IF(OR(AND(C28=0,D28=0),F28=0)=FALSE,"",IF(AND(C28=0,D28=0,F28=0)=TRUE,'Podpůrný list pro výpočty'!$C$9,'Podpůrný list pro výpočty'!$C$21)),IF((AND(C28=0,D28=0,F28=0)=TRUE),"",'Podpůrný list pro výpočty'!$C$10))</f>
        <v/>
      </c>
    </row>
    <row r="29" spans="2:12" ht="15.75" x14ac:dyDescent="0.25">
      <c r="B29" s="58" t="s">
        <v>64</v>
      </c>
      <c r="C29" s="64"/>
      <c r="D29" s="145"/>
      <c r="E29" s="145"/>
      <c r="F29" s="65"/>
      <c r="G29" s="59" t="str">
        <f>IF($D$10&gt;=L15,IF(AND(C29=0,D29=0,F29=0)=TRUE,'Podpůrný list pro výpočty'!$C$13,IF(AND(C29=0,D29=0)=TRUE,'Podpůrný list pro výpočty'!$C$19,IF(F29&gt;0,YEAR('Podpůrný list pro výpočty'!$C$40)-YEAR(F29),'Podpůrný list pro výpočty'!$C$20))),"")</f>
        <v/>
      </c>
      <c r="H29" s="27" t="str">
        <f>IF($D$10&gt;=L15,IF(OR(AND(C29=0,D29=0),F29=0)=FALSE,"",IF(AND(C29=0,D29=0,F29=0)=TRUE,'Podpůrný list pro výpočty'!$C$9,'Podpůrný list pro výpočty'!$C$21)),IF((AND(C29=0,D29=0,F29=0)=TRUE),"",'Podpůrný list pro výpočty'!$C$10))</f>
        <v/>
      </c>
      <c r="J29" s="97"/>
    </row>
    <row r="30" spans="2:12" ht="15.75" x14ac:dyDescent="0.25">
      <c r="B30" s="58" t="s">
        <v>65</v>
      </c>
      <c r="C30" s="64"/>
      <c r="D30" s="145"/>
      <c r="E30" s="145"/>
      <c r="F30" s="65"/>
      <c r="G30" s="59" t="str">
        <f>IF($D$10&gt;=L16,IF(AND(C30=0,D30=0,F30=0)=TRUE,'Podpůrný list pro výpočty'!$C$13,IF(AND(C30=0,D30=0)=TRUE,'Podpůrný list pro výpočty'!$C$19,IF(F30&gt;0,YEAR('Podpůrný list pro výpočty'!$C$40)-YEAR(F30),'Podpůrný list pro výpočty'!$C$20))),"")</f>
        <v/>
      </c>
      <c r="H30" s="27" t="str">
        <f>IF($D$10&gt;=L16,IF(OR(AND(C30=0,D30=0),F30=0)=FALSE,"",IF(AND(C30=0,D30=0,F30=0)=TRUE,'Podpůrný list pro výpočty'!$C$9,'Podpůrný list pro výpočty'!$C$21)),IF((AND(C30=0,D30=0,F30=0)=TRUE),"",'Podpůrný list pro výpočty'!$C$10))</f>
        <v/>
      </c>
    </row>
    <row r="31" spans="2:12" ht="15.75" x14ac:dyDescent="0.25">
      <c r="B31" s="58" t="s">
        <v>66</v>
      </c>
      <c r="C31" s="64"/>
      <c r="D31" s="145"/>
      <c r="E31" s="145"/>
      <c r="F31" s="65"/>
      <c r="G31" s="59" t="str">
        <f>IF($D$10&gt;=L17,IF(AND(C31=0,D31=0,F31=0)=TRUE,'Podpůrný list pro výpočty'!$C$13,IF(AND(C31=0,D31=0)=TRUE,'Podpůrný list pro výpočty'!$C$19,IF(F31&gt;0,YEAR('Podpůrný list pro výpočty'!$C$40)-YEAR(F31),'Podpůrný list pro výpočty'!$C$20))),"")</f>
        <v/>
      </c>
      <c r="H31" s="27" t="str">
        <f>IF($D$10&gt;=L17,IF(OR(AND(C31=0,D31=0),F31=0)=FALSE,"",IF(AND(C31=0,D31=0,F31=0)=TRUE,'Podpůrný list pro výpočty'!$C$9,'Podpůrný list pro výpočty'!$C$21)),IF((AND(C31=0,D31=0,F31=0)=TRUE),"",'Podpůrný list pro výpočty'!$C$10))</f>
        <v/>
      </c>
    </row>
    <row r="32" spans="2:12" ht="15.75" x14ac:dyDescent="0.25">
      <c r="B32" s="58" t="s">
        <v>67</v>
      </c>
      <c r="C32" s="64"/>
      <c r="D32" s="145"/>
      <c r="E32" s="145"/>
      <c r="F32" s="65"/>
      <c r="G32" s="59" t="str">
        <f>IF($D$10&gt;=L18,IF(AND(C32=0,D32=0,F32=0)=TRUE,'Podpůrný list pro výpočty'!$C$13,IF(AND(C32=0,D32=0)=TRUE,'Podpůrný list pro výpočty'!$C$19,IF(F32&gt;0,YEAR('Podpůrný list pro výpočty'!$C$40)-YEAR(F32),'Podpůrný list pro výpočty'!$C$20))),"")</f>
        <v/>
      </c>
      <c r="H32" s="27" t="str">
        <f>IF($D$10&gt;=L18,IF(OR(AND(C32=0,D32=0),F32=0)=FALSE,"",IF(AND(C32=0,D32=0,F32=0)=TRUE,'Podpůrný list pro výpočty'!$C$9,'Podpůrný list pro výpočty'!$C$21)),IF((AND(C32=0,D32=0,F32=0)=TRUE),"",'Podpůrný list pro výpočty'!$C$10))</f>
        <v/>
      </c>
    </row>
    <row r="33" spans="2:8" ht="15.75" x14ac:dyDescent="0.25">
      <c r="B33" s="58" t="s">
        <v>68</v>
      </c>
      <c r="C33" s="64"/>
      <c r="D33" s="145"/>
      <c r="E33" s="145"/>
      <c r="F33" s="65"/>
      <c r="G33" s="59" t="str">
        <f>IF($D$10&gt;=L19,IF(AND(C33=0,D33=0,F33=0)=TRUE,'Podpůrný list pro výpočty'!$C$13,IF(AND(C33=0,D33=0)=TRUE,'Podpůrný list pro výpočty'!$C$19,IF(F33&gt;0,YEAR('Podpůrný list pro výpočty'!$C$40)-YEAR(F33),'Podpůrný list pro výpočty'!$C$20))),"")</f>
        <v/>
      </c>
      <c r="H33" s="27" t="str">
        <f>IF($D$10&gt;=L19,IF(OR(AND(C33=0,D33=0),F33=0)=FALSE,"",IF(AND(C33=0,D33=0,F33=0)=TRUE,'Podpůrný list pro výpočty'!$C$9,'Podpůrný list pro výpočty'!$C$21)),IF((AND(C33=0,D33=0,F33=0)=TRUE),"",'Podpůrný list pro výpočty'!$C$10))</f>
        <v/>
      </c>
    </row>
    <row r="34" spans="2:8" ht="15.75" x14ac:dyDescent="0.25">
      <c r="B34" s="58" t="s">
        <v>69</v>
      </c>
      <c r="C34" s="64"/>
      <c r="D34" s="145"/>
      <c r="E34" s="145"/>
      <c r="F34" s="65"/>
      <c r="G34" s="59" t="str">
        <f>IF($D$10&gt;=L20,IF(AND(C34=0,D34=0,F34=0)=TRUE,'Podpůrný list pro výpočty'!$C$13,IF(AND(C34=0,D34=0)=TRUE,'Podpůrný list pro výpočty'!$C$19,IF(F34&gt;0,YEAR('Podpůrný list pro výpočty'!$C$40)-YEAR(F34),'Podpůrný list pro výpočty'!$C$20))),"")</f>
        <v/>
      </c>
      <c r="H34" s="27" t="str">
        <f>IF($D$10&gt;=L20,IF(OR(AND(C34=0,D34=0),F34=0)=FALSE,"",IF(AND(C34=0,D34=0,F34=0)=TRUE,'Podpůrný list pro výpočty'!$C$9,'Podpůrný list pro výpočty'!$C$21)),IF((AND(C34=0,D34=0,F34=0)=TRUE),"",'Podpůrný list pro výpočty'!$C$10))</f>
        <v/>
      </c>
    </row>
    <row r="35" spans="2:8" ht="15.75" x14ac:dyDescent="0.25">
      <c r="B35" s="58" t="s">
        <v>70</v>
      </c>
      <c r="C35" s="64"/>
      <c r="D35" s="145"/>
      <c r="E35" s="145"/>
      <c r="F35" s="65"/>
      <c r="G35" s="59" t="str">
        <f>IF($D$10&gt;=L21,IF(AND(C35=0,D35=0,F35=0)=TRUE,'Podpůrný list pro výpočty'!$C$13,IF(AND(C35=0,D35=0)=TRUE,'Podpůrný list pro výpočty'!$C$19,IF(F35&gt;0,YEAR('Podpůrný list pro výpočty'!$C$40)-YEAR(F35),'Podpůrný list pro výpočty'!$C$20))),"")</f>
        <v/>
      </c>
      <c r="H35" s="27" t="str">
        <f>IF($D$10&gt;=L21,IF(OR(AND(C35=0,D35=0),F35=0)=FALSE,"",IF(AND(C35=0,D35=0,F35=0)=TRUE,'Podpůrný list pro výpočty'!$C$9,'Podpůrný list pro výpočty'!$C$21)),IF((AND(C35=0,D35=0,F35=0)=TRUE),"",'Podpůrný list pro výpočty'!$C$10))</f>
        <v/>
      </c>
    </row>
    <row r="36" spans="2:8" ht="15.75" x14ac:dyDescent="0.25">
      <c r="B36" s="58" t="s">
        <v>71</v>
      </c>
      <c r="C36" s="64"/>
      <c r="D36" s="145"/>
      <c r="E36" s="145"/>
      <c r="F36" s="65"/>
      <c r="G36" s="59" t="str">
        <f>IF($D$10&gt;=L22,IF(AND(C36=0,D36=0,F36=0)=TRUE,'Podpůrný list pro výpočty'!$C$13,IF(AND(C36=0,D36=0)=TRUE,'Podpůrný list pro výpočty'!$C$19,IF(F36&gt;0,YEAR('Podpůrný list pro výpočty'!$C$40)-YEAR(F36),'Podpůrný list pro výpočty'!$C$20))),"")</f>
        <v/>
      </c>
      <c r="H36" s="27" t="str">
        <f>IF($D$10&gt;=L22,IF(OR(AND(C36=0,D36=0),F36=0)=FALSE,"",IF(AND(C36=0,D36=0,F36=0)=TRUE,'Podpůrný list pro výpočty'!$C$9,'Podpůrný list pro výpočty'!$C$21)),IF((AND(C36=0,D36=0,F36=0)=TRUE),"",'Podpůrný list pro výpočty'!$C$10))</f>
        <v/>
      </c>
    </row>
    <row r="37" spans="2:8" ht="15.75" x14ac:dyDescent="0.25">
      <c r="B37" s="58" t="s">
        <v>72</v>
      </c>
      <c r="C37" s="64"/>
      <c r="D37" s="145"/>
      <c r="E37" s="145"/>
      <c r="F37" s="65"/>
      <c r="G37" s="59" t="str">
        <f>IF($D$10&gt;=L23,IF(AND(C37=0,D37=0,F37=0)=TRUE,'Podpůrný list pro výpočty'!$C$13,IF(AND(C37=0,D37=0)=TRUE,'Podpůrný list pro výpočty'!$C$19,IF(F37&gt;0,YEAR('Podpůrný list pro výpočty'!$C$40)-YEAR(F37),'Podpůrný list pro výpočty'!$C$20))),"")</f>
        <v/>
      </c>
      <c r="H37" s="27" t="str">
        <f>IF($D$10&gt;=L23,IF(OR(AND(C37=0,D37=0),F37=0)=FALSE,"",IF(AND(C37=0,D37=0,F37=0)=TRUE,'Podpůrný list pro výpočty'!$C$9,'Podpůrný list pro výpočty'!$C$21)),IF((AND(C37=0,D37=0,F37=0)=TRUE),"",'Podpůrný list pro výpočty'!$C$10))</f>
        <v/>
      </c>
    </row>
    <row r="38" spans="2:8" ht="15.75" x14ac:dyDescent="0.25">
      <c r="B38" s="58" t="s">
        <v>73</v>
      </c>
      <c r="C38" s="64"/>
      <c r="D38" s="145"/>
      <c r="E38" s="145"/>
      <c r="F38" s="65"/>
      <c r="G38" s="59" t="str">
        <f>IF($D$10&gt;=L24,IF(AND(C38=0,D38=0,F38=0)=TRUE,'Podpůrný list pro výpočty'!$C$13,IF(AND(C38=0,D38=0)=TRUE,'Podpůrný list pro výpočty'!$C$19,IF(F38&gt;0,YEAR('Podpůrný list pro výpočty'!$C$40)-YEAR(F38),'Podpůrný list pro výpočty'!$C$20))),"")</f>
        <v/>
      </c>
      <c r="H38" s="27" t="str">
        <f>IF($D$10&gt;=L24,IF(OR(AND(C38=0,D38=0),F38=0)=FALSE,"",IF(AND(C38=0,D38=0,F38=0)=TRUE,'Podpůrný list pro výpočty'!$C$9,'Podpůrný list pro výpočty'!$C$21)),IF((AND(C38=0,D38=0,F38=0)=TRUE),"",'Podpůrný list pro výpočty'!$C$10))</f>
        <v/>
      </c>
    </row>
    <row r="39" spans="2:8" ht="15.75" x14ac:dyDescent="0.25">
      <c r="B39" s="58" t="s">
        <v>74</v>
      </c>
      <c r="C39" s="64"/>
      <c r="D39" s="145"/>
      <c r="E39" s="145"/>
      <c r="F39" s="65"/>
      <c r="G39" s="59" t="str">
        <f>IF($D$10&gt;=L25,IF(AND(C39=0,D39=0,F39=0)=TRUE,'Podpůrný list pro výpočty'!$C$13,IF(AND(C39=0,D39=0)=TRUE,'Podpůrný list pro výpočty'!$C$19,IF(F39&gt;0,YEAR('Podpůrný list pro výpočty'!$C$40)-YEAR(F39),'Podpůrný list pro výpočty'!$C$20))),"")</f>
        <v/>
      </c>
      <c r="H39" s="27" t="str">
        <f>IF($D$10&gt;=L25,IF(OR(AND(C39=0,D39=0),F39=0)=FALSE,"",IF(AND(C39=0,D39=0,F39=0)=TRUE,'Podpůrný list pro výpočty'!$C$9,'Podpůrný list pro výpočty'!$C$21)),IF((AND(C39=0,D39=0,F39=0)=TRUE),"",'Podpůrný list pro výpočty'!$C$10))</f>
        <v/>
      </c>
    </row>
    <row r="40" spans="2:8" ht="16.5" thickBot="1" x14ac:dyDescent="0.3">
      <c r="B40" s="60" t="s">
        <v>75</v>
      </c>
      <c r="C40" s="66"/>
      <c r="D40" s="144"/>
      <c r="E40" s="144"/>
      <c r="F40" s="67"/>
      <c r="G40" s="61" t="str">
        <f>IF($D$10&gt;=L26,IF(AND(C40=0,D40=0,F40=0)=TRUE,'Podpůrný list pro výpočty'!$C$13,IF(AND(C40=0,D40=0)=TRUE,'Podpůrný list pro výpočty'!$C$19,IF(F40&gt;0,YEAR('Podpůrný list pro výpočty'!$C$40)-YEAR(F40),'Podpůrný list pro výpočty'!$C$20))),"")</f>
        <v/>
      </c>
      <c r="H40" s="27" t="str">
        <f>IF($D$10&gt;=L26,IF(OR(AND(C40=0,D40=0),F40=0)=FALSE,"",IF(AND(C40=0,D40=0,F40=0)=TRUE,'Podpůrný list pro výpočty'!$C$9,'Podpůrný list pro výpočty'!$C$21)),IF((AND(C40=0,D40=0,F40=0)=TRUE),"",'Podpůrný list pro výpočty'!$C$10))</f>
        <v/>
      </c>
    </row>
  </sheetData>
  <sheetProtection algorithmName="SHA-512" hashValue="wIKFrDxCfN1NnFIBcnV2OShNM1VN2zGtvxWG2vdt1cgHMFPWzjmZHJK/nAyI1bfSB2GDkXwpRwgMwQCwiNkbog==" saltValue="qlZfr8oaJs7hTtbFY6vQ0A==" spinCount="100000" sheet="1" objects="1" scenarios="1" selectLockedCells="1"/>
  <mergeCells count="52">
    <mergeCell ref="B5:C5"/>
    <mergeCell ref="D5:E5"/>
    <mergeCell ref="F5:G5"/>
    <mergeCell ref="A1:G1"/>
    <mergeCell ref="B3:E3"/>
    <mergeCell ref="B4:C4"/>
    <mergeCell ref="D4:E4"/>
    <mergeCell ref="F4:G4"/>
    <mergeCell ref="B6:C6"/>
    <mergeCell ref="D6:E6"/>
    <mergeCell ref="F6:G6"/>
    <mergeCell ref="B7:E7"/>
    <mergeCell ref="B8:C8"/>
    <mergeCell ref="D8:E8"/>
    <mergeCell ref="F8:G8"/>
    <mergeCell ref="B9:C9"/>
    <mergeCell ref="D9:E9"/>
    <mergeCell ref="F9:G9"/>
    <mergeCell ref="B10:C10"/>
    <mergeCell ref="D10:E10"/>
    <mergeCell ref="F10:G10"/>
    <mergeCell ref="D21:E21"/>
    <mergeCell ref="B11:C12"/>
    <mergeCell ref="F11:G13"/>
    <mergeCell ref="B14:E14"/>
    <mergeCell ref="F14:G14"/>
    <mergeCell ref="B15:C15"/>
    <mergeCell ref="D15:E15"/>
    <mergeCell ref="D16:E16"/>
    <mergeCell ref="D17:E17"/>
    <mergeCell ref="D18:E18"/>
    <mergeCell ref="D19:E19"/>
    <mergeCell ref="D20:E20"/>
    <mergeCell ref="D33:E33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40:E40"/>
    <mergeCell ref="D34:E34"/>
    <mergeCell ref="D35:E35"/>
    <mergeCell ref="D36:E36"/>
    <mergeCell ref="D37:E37"/>
    <mergeCell ref="D38:E38"/>
    <mergeCell ref="D39:E39"/>
  </mergeCells>
  <conditionalFormatting sqref="D4:E6 D8:D11 E8:E9 E11">
    <cfRule type="expression" dxfId="119" priority="4">
      <formula>D4=""</formula>
    </cfRule>
  </conditionalFormatting>
  <conditionalFormatting sqref="B16:B40">
    <cfRule type="expression" dxfId="118" priority="1">
      <formula>OR(AND(C16=0,D16=0),F16=0)=FALSE</formula>
    </cfRule>
  </conditionalFormatting>
  <conditionalFormatting sqref="A1:G1">
    <cfRule type="expression" dxfId="117" priority="3">
      <formula>$A$1&lt;&gt;$J$3</formula>
    </cfRule>
  </conditionalFormatting>
  <conditionalFormatting sqref="A2:H40">
    <cfRule type="expression" dxfId="116" priority="2">
      <formula>$A$1&lt;&gt;$J$3</formula>
    </cfRule>
  </conditionalFormatting>
  <conditionalFormatting sqref="B16:B39">
    <cfRule type="expression" dxfId="115" priority="5">
      <formula>$D$10&gt;=L2</formula>
    </cfRule>
  </conditionalFormatting>
  <conditionalFormatting sqref="C16:C39">
    <cfRule type="expression" dxfId="114" priority="6">
      <formula>$D$10&gt;=L2</formula>
    </cfRule>
  </conditionalFormatting>
  <conditionalFormatting sqref="F16:F39">
    <cfRule type="expression" dxfId="113" priority="8">
      <formula>$D$10&gt;=L2</formula>
    </cfRule>
  </conditionalFormatting>
  <conditionalFormatting sqref="G16:G39">
    <cfRule type="expression" dxfId="112" priority="9">
      <formula>$D$10&gt;=L2</formula>
    </cfRule>
  </conditionalFormatting>
  <conditionalFormatting sqref="D16:E39">
    <cfRule type="expression" dxfId="111" priority="7">
      <formula>$D$10&gt;=L2</formula>
    </cfRule>
  </conditionalFormatting>
  <conditionalFormatting sqref="B40:F40">
    <cfRule type="expression" dxfId="110" priority="11">
      <formula>$D$10=$L$26</formula>
    </cfRule>
  </conditionalFormatting>
  <conditionalFormatting sqref="G40">
    <cfRule type="expression" dxfId="109" priority="10">
      <formula>$D$10=$L$26</formula>
    </cfRule>
  </conditionalFormatting>
  <conditionalFormatting sqref="F11">
    <cfRule type="expression" dxfId="108" priority="12">
      <formula>$F$11=$J$4</formula>
    </cfRule>
  </conditionalFormatting>
  <dataValidations count="5">
    <dataValidation type="date" operator="lessThanOrEqual" allowBlank="1" showErrorMessage="1" errorTitle="Tornádo říká:" error="Pokoušíte se zadat datum, které je v budoucnosti." sqref="F16:F40">
      <formula1>TODAY()</formula1>
    </dataValidation>
    <dataValidation type="whole" allowBlank="1" showErrorMessage="1" errorTitle="Tornádo říká:" error="Prosím zadejte počet soutěžících, který odpovídá zvolené soutěžní kategorii. Počty soutěžících pro jednotlivé soutěžní kategorie naleznete v Propozicích soutěže Tornádo 2018." sqref="D10">
      <formula1>J6</formula1>
      <formula2>J7</formula2>
    </dataValidation>
    <dataValidation type="whole" allowBlank="1" showErrorMessage="1" errorTitle="Tornádo říká:" error="Prosím zadejte počet soutěžících, který odpovídá zvolené soutěžní kategorii. Počty soutěžících pro jednotlivé soutěžní kategorie naleznete v Propozicích soutěže Tornádo 2018." sqref="E10">
      <formula1>K9</formula1>
      <formula2>K10</formula2>
    </dataValidation>
    <dataValidation type="time" allowBlank="1" showInputMessage="1" showErrorMessage="1" errorTitle="Tornádo říká:" error="Prosím zadejte čas, který odpovídá zvolené soutěžní kategorii. Časy pro jednotlivé soutěžní kategorie naleznete v Propozicích soutěže Tornádo 2018." sqref="D9">
      <formula1>J9</formula1>
      <formula2>J10</formula2>
    </dataValidation>
    <dataValidation type="time" allowBlank="1" showInputMessage="1" showErrorMessage="1" errorTitle="Tornádo říká:" error="Prosím zadejte čas, který odpovídá zvolené soutěžní kategorii. Časy pro jednotlivé soutěžní kategorie naleznete v Propozicích soutěže Tornádo 2018." sqref="E9">
      <formula1>K11</formula1>
      <formula2>K12</formula2>
    </dataValidation>
  </dataValidations>
  <pageMargins left="0.31496062992125984" right="0.31496062992125984" top="0.59055118110236227" bottom="0.59055118110236227" header="0" footer="0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errorTitle="Tornádo říká:" error="Prosím vyberte výkonnostní třídu ze seznamu. Stávající text smažte a rozklikněte šipku vedle buňky._x000a_">
          <x14:formula1>
            <xm:f>IF('Základní informace o klubu'!$C$5=$A$1,'Podpůrný list pro výpočty'!$B$59:$B$60,'Podpůrný list pro výpočty'!$B$63:$B$64)</xm:f>
          </x14:formula1>
          <xm:sqref>D6:E6</xm:sqref>
        </x14:dataValidation>
        <x14:dataValidation type="list" allowBlank="1" showInputMessage="1" showErrorMessage="1" errorTitle="Tornádo říká:" error="Prosím vyberte věkovou kategorii ze seznamu. Stávající text smažte a rozklikněte šipku vedle buňky.">
          <x14:formula1>
            <xm:f>IF('Základní informace o klubu'!$C$5=$A$1,'Podpůrný list pro výpočty'!$B$45:$B$48,'Podpůrný list pro výpočty'!$B$63:$B$64)</xm:f>
          </x14:formula1>
          <xm:sqref>D5:E5</xm:sqref>
        </x14:dataValidation>
        <x14:dataValidation type="list" allowBlank="1" showInputMessage="1" showErrorMessage="1" errorTitle="Tornádo říká:" error="Prosím vyberte soutěžní kategorii ze seznamu. Stávající text smažte a rozklikněte šipku vedle buňky._x000a_">
          <x14:formula1>
            <xm:f>IF('Základní informace o klubu'!$C$5=$A$1,'Podpůrný list pro výpočty'!$B$51:$B$56,'Podpůrný list pro výpočty'!$B$63:$B$64)</xm:f>
          </x14:formula1>
          <xm:sqref>D4:E4</xm:sqref>
        </x14:dataValidation>
        <x14:dataValidation type="list" errorStyle="warning" allowBlank="1" showInputMessage="1" showErrorMessage="1" errorTitle="Tornádo říká:" error="Pokoušíte se zadat trenéra, který není uveden v seznamu. Prosím, doplňte jej na list: &quot;Základní informace o klubu&quot;.">
          <x14:formula1>
            <xm:f>IF('Základní informace o klubu'!$C$5=$A$1,'Základní informace o klubu'!$D$14:$D$21,'Podpůrný list pro výpočty'!$B$63:$B$64)</xm:f>
          </x14:formula1>
          <xm:sqref>E12</xm:sqref>
        </x14:dataValidation>
        <x14:dataValidation type="list" errorStyle="warning" allowBlank="1" showInputMessage="1" showErrorMessage="1" errorTitle="Tornádo říká:" error="Pokoušíte se zadat trenéra, který není uveden v seznamu. Prosím, doplňte jej na list: &quot;Základní informace o klubu&quot;." promptTitle="Tornádo říká:" prompt="Jména všech trenérů zadejte na listu: &quot;Základní informace o klubu&quot;, poté jen vybírejte ze seznamu.">
          <x14:formula1>
            <xm:f>IF('Základní informace o klubu'!$C$5=$A$1,'Základní informace o klubu'!$D$14:$D$21,'Podpůrný list pro výpočty'!$B$63:$B$64)</xm:f>
          </x14:formula1>
          <xm:sqref>E11</xm:sqref>
        </x14:dataValidation>
      </x14:dataValidation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"/>
  <sheetViews>
    <sheetView showGridLines="0" workbookViewId="0">
      <selection activeCell="D4" sqref="D4:E4"/>
    </sheetView>
  </sheetViews>
  <sheetFormatPr defaultRowHeight="15" x14ac:dyDescent="0.25"/>
  <cols>
    <col min="1" max="1" width="1.42578125" style="27" customWidth="1"/>
    <col min="2" max="2" width="3.5703125" style="27" customWidth="1"/>
    <col min="3" max="3" width="20.7109375" style="27" customWidth="1"/>
    <col min="4" max="4" width="3.5703125" style="27" customWidth="1"/>
    <col min="5" max="5" width="20.7109375" style="27" customWidth="1"/>
    <col min="6" max="6" width="19.28515625" style="27" customWidth="1"/>
    <col min="7" max="7" width="26.5703125" style="27" customWidth="1"/>
    <col min="8" max="8" width="67.85546875" style="27" customWidth="1"/>
    <col min="9" max="9" width="5.28515625" style="27" customWidth="1"/>
    <col min="10" max="10" width="86.85546875" style="94" customWidth="1"/>
    <col min="11" max="12" width="9.140625" style="94"/>
    <col min="13" max="16384" width="9.140625" style="27"/>
  </cols>
  <sheetData>
    <row r="1" spans="1:12" ht="28.5" x14ac:dyDescent="0.45">
      <c r="A1" s="128" t="str">
        <f>IF('Základní informace o klubu'!C24&gt;=12,IF('Základní informace o klubu'!C5=0,'Podpůrný list pro výpočty'!C7,'Základní informace o klubu'!C5),IF('Základní informace o klubu'!C5=0,IF('Základní informace o klubu'!C24=0,'Podpůrný list pro výpočty'!C5,'Podpůrný list pro výpočty'!C6),IF('Základní informace o klubu'!C24=0,'Podpůrný list pro výpočty'!C3,'Podpůrný list pro výpočty'!C4)))</f>
        <v>Vyplňte, prosím, název klubu a počet formací na listu: "Základní informace o klubu".</v>
      </c>
      <c r="B1" s="128"/>
      <c r="C1" s="128"/>
      <c r="D1" s="128"/>
      <c r="E1" s="128"/>
      <c r="F1" s="128"/>
      <c r="G1" s="128"/>
      <c r="H1" s="48"/>
    </row>
    <row r="2" spans="1:12" x14ac:dyDescent="0.25">
      <c r="J2" s="94" t="s">
        <v>120</v>
      </c>
      <c r="L2" s="94">
        <v>1</v>
      </c>
    </row>
    <row r="3" spans="1:12" ht="21.75" thickBot="1" x14ac:dyDescent="0.4">
      <c r="B3" s="170" t="s">
        <v>2</v>
      </c>
      <c r="C3" s="170"/>
      <c r="D3" s="170"/>
      <c r="E3" s="170"/>
      <c r="J3" s="94">
        <f>'Základní informace o klubu'!C5</f>
        <v>0</v>
      </c>
      <c r="L3" s="94">
        <v>2</v>
      </c>
    </row>
    <row r="4" spans="1:12" ht="15.75" x14ac:dyDescent="0.25">
      <c r="B4" s="125" t="s">
        <v>47</v>
      </c>
      <c r="C4" s="147"/>
      <c r="D4" s="149"/>
      <c r="E4" s="150"/>
      <c r="F4" s="159" t="str">
        <f>IF(D4=0,'Podpůrný list pro výpočty'!$C$15,"")</f>
        <v>Prosím vyplňte</v>
      </c>
      <c r="G4" s="160"/>
      <c r="J4" s="94" t="str">
        <f>'Podpůrný list pro výpočty'!C12</f>
        <v>Zadaný seznam soutěžících je v pořádku a odpovídá dané soutěžní kategorii.</v>
      </c>
      <c r="L4" s="94">
        <v>3</v>
      </c>
    </row>
    <row r="5" spans="1:12" ht="15.75" x14ac:dyDescent="0.25">
      <c r="B5" s="132" t="s">
        <v>48</v>
      </c>
      <c r="C5" s="146"/>
      <c r="D5" s="151"/>
      <c r="E5" s="152"/>
      <c r="F5" s="159" t="str">
        <f>IF(D5=0,'Podpůrný list pro výpočty'!$C$15,"")</f>
        <v>Prosím vyplňte</v>
      </c>
      <c r="G5" s="160"/>
      <c r="J5" s="94" t="s">
        <v>58</v>
      </c>
      <c r="L5" s="94">
        <v>4</v>
      </c>
    </row>
    <row r="6" spans="1:12" ht="16.5" thickBot="1" x14ac:dyDescent="0.3">
      <c r="B6" s="129" t="s">
        <v>49</v>
      </c>
      <c r="C6" s="148"/>
      <c r="D6" s="153"/>
      <c r="E6" s="154"/>
      <c r="F6" s="159" t="str">
        <f>IF(D6=0,'Podpůrný list pro výpočty'!$C$15,"")</f>
        <v>Prosím vyplňte</v>
      </c>
      <c r="G6" s="160"/>
      <c r="J6" s="94">
        <f>IF($D$4='Podpůrný list pro výpočty'!$B$51,'Podpůrný list pro výpočty'!$C$51,IF($D$4='Podpůrný list pro výpočty'!$B$52,'Podpůrný list pro výpočty'!$C$52,IF($D$4='Podpůrný list pro výpočty'!$B$53,'Podpůrný list pro výpočty'!$C$53,IF($D$4='Podpůrný list pro výpočty'!$B$54,'Podpůrný list pro výpočty'!$C$54,IF($D$4='Podpůrný list pro výpočty'!$B$55,'Podpůrný list pro výpočty'!$C$55,IF($D$4='Podpůrný list pro výpočty'!$B$56,'Podpůrný list pro výpočty'!$C$56,))))))</f>
        <v>0</v>
      </c>
      <c r="L6" s="94">
        <v>5</v>
      </c>
    </row>
    <row r="7" spans="1:12" ht="16.5" customHeight="1" thickBot="1" x14ac:dyDescent="0.3">
      <c r="B7" s="165"/>
      <c r="C7" s="166"/>
      <c r="D7" s="166"/>
      <c r="E7" s="167"/>
      <c r="J7" s="94">
        <f>IF($D$4='Podpůrný list pro výpočty'!$B$51,'Podpůrný list pro výpočty'!$D$51,IF($D$4='Podpůrný list pro výpočty'!$B$52,'Podpůrný list pro výpočty'!$D$52,IF($D$4='Podpůrný list pro výpočty'!$B$53,'Podpůrný list pro výpočty'!$D$53,IF($D$4='Podpůrný list pro výpočty'!$B$54,'Podpůrný list pro výpočty'!$D$54,IF($D$4='Podpůrný list pro výpočty'!$B$55,'Podpůrný list pro výpočty'!$D$55,IF($D$4='Podpůrný list pro výpočty'!$B$56,'Podpůrný list pro výpočty'!$D$56,))))))</f>
        <v>0</v>
      </c>
      <c r="L7" s="94">
        <v>6</v>
      </c>
    </row>
    <row r="8" spans="1:12" ht="15.75" x14ac:dyDescent="0.25">
      <c r="B8" s="125" t="s">
        <v>50</v>
      </c>
      <c r="C8" s="147"/>
      <c r="D8" s="155"/>
      <c r="E8" s="156"/>
      <c r="F8" s="159"/>
      <c r="G8" s="160"/>
      <c r="J8" s="94" t="s">
        <v>130</v>
      </c>
      <c r="L8" s="94">
        <v>7</v>
      </c>
    </row>
    <row r="9" spans="1:12" ht="15.75" x14ac:dyDescent="0.25">
      <c r="B9" s="132" t="s">
        <v>60</v>
      </c>
      <c r="C9" s="146"/>
      <c r="D9" s="157"/>
      <c r="E9" s="158"/>
      <c r="F9" s="175" t="str">
        <f>IF(D9=0,'Podpůrný list pro výpočty'!$C$16,"")</f>
        <v>Prosím vyplňte ve formátu m:ss, např.: 1:30</v>
      </c>
      <c r="G9" s="176"/>
      <c r="J9" s="95">
        <f>IF($D$4='Podpůrný list pro výpočty'!$B$67,'Podpůrný list pro výpočty'!$C$67,IF($D$4='Podpůrný list pro výpočty'!$B$68,'Podpůrný list pro výpočty'!$C$68,IF($D$4='Podpůrný list pro výpočty'!$B$69,'Podpůrný list pro výpočty'!$C$69,IF($D$4='Podpůrný list pro výpočty'!$B$70,'Podpůrný list pro výpočty'!$C$70,IF($D$4='Podpůrný list pro výpočty'!$B$71,'Podpůrný list pro výpočty'!$C$71,IF($D$4='Podpůrný list pro výpočty'!$B$72,'Podpůrný list pro výpočty'!$C$72,))))))*60</f>
        <v>0</v>
      </c>
      <c r="L9" s="94">
        <v>8</v>
      </c>
    </row>
    <row r="10" spans="1:12" ht="15.75" customHeight="1" x14ac:dyDescent="0.25">
      <c r="B10" s="132" t="s">
        <v>51</v>
      </c>
      <c r="C10" s="146"/>
      <c r="D10" s="171"/>
      <c r="E10" s="172"/>
      <c r="F10" s="159" t="str">
        <f>IF(D10=0,'Podpůrný list pro výpočty'!$C$15,"")</f>
        <v>Prosím vyplňte</v>
      </c>
      <c r="G10" s="160"/>
      <c r="J10" s="95">
        <f>IF($D$4='Podpůrný list pro výpočty'!$B$67,'Podpůrný list pro výpočty'!$D$67,IF($D$4='Podpůrný list pro výpočty'!$B$68,'Podpůrný list pro výpočty'!$D$68,IF($D$4='Podpůrný list pro výpočty'!$B$69,'Podpůrný list pro výpočty'!$D$69,IF($D$4='Podpůrný list pro výpočty'!$B$70,'Podpůrný list pro výpočty'!$D$70,IF($D$4='Podpůrný list pro výpočty'!$B$71,'Podpůrný list pro výpočty'!$D$71,IF($D$4='Podpůrný list pro výpočty'!$B$72,'Podpůrný list pro výpočty'!$D$72,))))))*60</f>
        <v>0</v>
      </c>
      <c r="L10" s="94">
        <v>9</v>
      </c>
    </row>
    <row r="11" spans="1:12" ht="15.75" x14ac:dyDescent="0.25">
      <c r="B11" s="161" t="s">
        <v>52</v>
      </c>
      <c r="C11" s="162"/>
      <c r="D11" s="49" t="s">
        <v>13</v>
      </c>
      <c r="E11" s="40"/>
      <c r="F11" s="178" t="str">
        <f>IF(OR(D4=0,D5=0,D9=0,D10=0)=TRUE,'Podpůrný list pro výpočty'!C23,IF($D$4=0,"",IF(COUNTBLANK(H16:H40)=25,'Podpůrný list pro výpočty'!C12,"")))</f>
        <v>Zkontrolujte, že máte vyplněny údaje: Soutěžní kategorie, Věková kategorie, Délka skladby a Počet soutěžících.</v>
      </c>
      <c r="G11" s="178"/>
      <c r="H11" s="69"/>
      <c r="J11" s="94" t="s">
        <v>114</v>
      </c>
      <c r="L11" s="94">
        <v>10</v>
      </c>
    </row>
    <row r="12" spans="1:12" ht="15.75" customHeight="1" thickBot="1" x14ac:dyDescent="0.3">
      <c r="B12" s="163"/>
      <c r="C12" s="164"/>
      <c r="D12" s="50" t="s">
        <v>14</v>
      </c>
      <c r="E12" s="41"/>
      <c r="F12" s="178"/>
      <c r="G12" s="178"/>
      <c r="J12" s="96" t="str">
        <f>IF(AND($D$4='Podpůrný list pro výpočty'!B74,$D$5='Podpůrný list pro výpočty'!C74),'Podpůrný list pro výpočty'!D74,IF(AND($D$4='Podpůrný list pro výpočty'!B75,$D$5='Podpůrný list pro výpočty'!C75),'Podpůrný list pro výpočty'!D75,IF(AND($D$4='Podpůrný list pro výpočty'!B76,$D$5='Podpůrný list pro výpočty'!C76),'Podpůrný list pro výpočty'!D76,IF(AND($D$4='Podpůrný list pro výpočty'!B77,$D$5='Podpůrný list pro výpočty'!C77),'Podpůrný list pro výpočty'!D77,IF(AND($D$4='Podpůrný list pro výpočty'!B78,$D$5='Podpůrný list pro výpočty'!C78),'Podpůrný list pro výpočty'!D78,IF(AND($D$4='Podpůrný list pro výpočty'!B79,$D$5='Podpůrný list pro výpočty'!C79),'Podpůrný list pro výpočty'!D79,IF(AND($D$4='Podpůrný list pro výpočty'!B80,$D$5='Podpůrný list pro výpočty'!C80),'Podpůrný list pro výpočty'!D80,IF(AND($D$4='Podpůrný list pro výpočty'!B81,$D$5='Podpůrný list pro výpočty'!C81),'Podpůrný list pro výpočty'!D81,IF(AND($D$4='Podpůrný list pro výpočty'!B82,$D$5='Podpůrný list pro výpočty'!C82),'Podpůrný list pro výpočty'!D82,IF(AND($D$4='Podpůrný list pro výpočty'!B83,$D$5='Podpůrný list pro výpočty'!C83),'Podpůrný list pro výpočty'!D83,IF(AND($D$4='Podpůrný list pro výpočty'!B84,$D$5='Podpůrný list pro výpočty'!C84),'Podpůrný list pro výpočty'!D84,IF(AND($D$4='Podpůrný list pro výpočty'!B85,$D$5='Podpůrný list pro výpočty'!C85),'Podpůrný list pro výpočty'!D85,IF(AND($D$4='Podpůrný list pro výpočty'!B86,$D$5='Podpůrný list pro výpočty'!C86),'Podpůrný list pro výpočty'!D86,IF(AND($D$4='Podpůrný list pro výpočty'!B87,$D$5='Podpůrný list pro výpočty'!C87),'Podpůrný list pro výpočty'!D87,IF(AND($D$4='Podpůrný list pro výpočty'!B88,$D$5='Podpůrný list pro výpočty'!C88),'Podpůrný list pro výpočty'!D88,IF(AND($D$4='Podpůrný list pro výpočty'!B89,$D$5='Podpůrný list pro výpočty'!C89),'Podpůrný list pro výpočty'!D89,IF(AND($D$4='Podpůrný list pro výpočty'!B90,$D$5='Podpůrný list pro výpočty'!C90),'Podpůrný list pro výpočty'!D90,IF(AND($D$4='Podpůrný list pro výpočty'!B91,$D$5='Podpůrný list pro výpočty'!C91),'Podpůrný list pro výpočty'!D91,IF(AND($D$4='Podpůrný list pro výpočty'!B92,$D$5='Podpůrný list pro výpočty'!C92),'Podpůrný list pro výpočty'!D92,IF(AND($D$4='Podpůrný list pro výpočty'!B93,$D$5='Podpůrný list pro výpočty'!C93),'Podpůrný list pro výpočty'!D93,IF(AND($D$4='Podpůrný list pro výpočty'!B94,$D$5='Podpůrný list pro výpočty'!C94),'Podpůrný list pro výpočty'!D94,IF(AND($D$4='Podpůrný list pro výpočty'!B95,$D$5='Podpůrný list pro výpočty'!C95),'Podpůrný list pro výpočty'!D95,IF(AND($D$4='Podpůrný list pro výpočty'!B96,$D$5='Podpůrný list pro výpočty'!C96),'Podpůrný list pro výpočty'!D96,IF(AND($D$4='Podpůrný list pro výpočty'!B97,$D$5='Podpůrný list pro výpočty'!C97),'Podpůrný list pro výpočty'!D97,IF(D4=D5,"",'Podpůrný list pro výpočty'!C14)))))))))))))))))))))))))</f>
        <v/>
      </c>
      <c r="L12" s="94">
        <v>11</v>
      </c>
    </row>
    <row r="13" spans="1:12" x14ac:dyDescent="0.25">
      <c r="F13" s="178"/>
      <c r="G13" s="178"/>
      <c r="L13" s="94">
        <v>12</v>
      </c>
    </row>
    <row r="14" spans="1:12" ht="21.75" customHeight="1" thickBot="1" x14ac:dyDescent="0.4">
      <c r="B14" s="170" t="s">
        <v>53</v>
      </c>
      <c r="C14" s="170"/>
      <c r="D14" s="170"/>
      <c r="E14" s="170"/>
      <c r="F14" s="177" t="str">
        <f>IF(D10="",'Podpůrný list pro výpočty'!$C$17,"")</f>
        <v>Pro vyplňování seznamu zadejte počet soutěžících.</v>
      </c>
      <c r="G14" s="177"/>
      <c r="H14" s="68" t="str">
        <f>IF(COUNTBLANK(H16:H40)=25,"","Chybové hlášení:")</f>
        <v/>
      </c>
      <c r="L14" s="94">
        <v>13</v>
      </c>
    </row>
    <row r="15" spans="1:12" ht="31.5" customHeight="1" thickBot="1" x14ac:dyDescent="0.3">
      <c r="B15" s="168" t="s">
        <v>0</v>
      </c>
      <c r="C15" s="169"/>
      <c r="D15" s="173" t="s">
        <v>3</v>
      </c>
      <c r="E15" s="174"/>
      <c r="F15" s="55" t="s">
        <v>4</v>
      </c>
      <c r="G15" s="51" t="s">
        <v>55</v>
      </c>
      <c r="L15" s="94">
        <v>14</v>
      </c>
    </row>
    <row r="16" spans="1:12" ht="15.75" x14ac:dyDescent="0.25">
      <c r="B16" s="56" t="s">
        <v>13</v>
      </c>
      <c r="C16" s="62"/>
      <c r="D16" s="143"/>
      <c r="E16" s="143"/>
      <c r="F16" s="63"/>
      <c r="G16" s="57" t="str">
        <f>IF($D$10&gt;=L2,IF(AND(C16=0,D16=0,F16=0)=TRUE,'Podpůrný list pro výpočty'!$C$13,IF(AND(C16=0,D16=0)=TRUE,'Podpůrný list pro výpočty'!$C$19,IF(F16&gt;0,YEAR('Podpůrný list pro výpočty'!$C$40)-YEAR(F16),'Podpůrný list pro výpočty'!$C$20))),"")</f>
        <v/>
      </c>
      <c r="H16" s="27" t="str">
        <f>IF($D$10&gt;=L2,IF(OR(AND(C16=0,D16=0),F16=0)=FALSE,"",IF(AND(C16=0,D16=0,F16=0)=TRUE,'Podpůrný list pro výpočty'!$C$9,'Podpůrný list pro výpočty'!$C$21)),IF((AND(C16=0,D16=0,F16=0)=TRUE),"",'Podpůrný list pro výpočty'!$C$10))</f>
        <v/>
      </c>
      <c r="L16" s="94">
        <v>15</v>
      </c>
    </row>
    <row r="17" spans="2:12" ht="15.75" x14ac:dyDescent="0.25">
      <c r="B17" s="58" t="s">
        <v>14</v>
      </c>
      <c r="C17" s="64"/>
      <c r="D17" s="145"/>
      <c r="E17" s="145"/>
      <c r="F17" s="65"/>
      <c r="G17" s="59" t="str">
        <f>IF($D$10&gt;=L3,IF(AND(C17=0,D17=0,F17=0)=TRUE,'Podpůrný list pro výpočty'!$C$13,IF(AND(C17=0,D17=0)=TRUE,'Podpůrný list pro výpočty'!$C$19,IF(F17&gt;0,YEAR('Podpůrný list pro výpočty'!$C$40)-YEAR(F17),'Podpůrný list pro výpočty'!$C$20))),"")</f>
        <v/>
      </c>
      <c r="H17" s="27" t="str">
        <f>IF($D$10&gt;=L3,IF(OR(AND(C17=0,D17=0),F17=0)=FALSE,"",IF(AND(C17=0,D17=0,F17=0)=TRUE,'Podpůrný list pro výpočty'!$C$9,'Podpůrný list pro výpočty'!$C$21)),IF((AND(C17=0,D17=0,F17=0)=TRUE),"",'Podpůrný list pro výpočty'!$C$10))</f>
        <v/>
      </c>
      <c r="L17" s="94">
        <v>16</v>
      </c>
    </row>
    <row r="18" spans="2:12" ht="15.75" x14ac:dyDescent="0.25">
      <c r="B18" s="58" t="s">
        <v>15</v>
      </c>
      <c r="C18" s="64"/>
      <c r="D18" s="145"/>
      <c r="E18" s="145"/>
      <c r="F18" s="65"/>
      <c r="G18" s="59" t="str">
        <f>IF($D$10&gt;=L4,IF(AND(C18=0,D18=0,F18=0)=TRUE,'Podpůrný list pro výpočty'!$C$13,IF(AND(C18=0,D18=0)=TRUE,'Podpůrný list pro výpočty'!$C$19,IF(F18&gt;0,YEAR('Podpůrný list pro výpočty'!$C$40)-YEAR(F18),'Podpůrný list pro výpočty'!$C$20))),"")</f>
        <v/>
      </c>
      <c r="H18" s="27" t="str">
        <f>IF($D$10&gt;=L4,IF(OR(AND(C18=0,D18=0),F18=0)=FALSE,"",IF(AND(C18=0,D18=0,F18=0)=TRUE,'Podpůrný list pro výpočty'!$C$9,'Podpůrný list pro výpočty'!$C$21)),IF((AND(C18=0,D18=0,F18=0)=TRUE),"",'Podpůrný list pro výpočty'!$C$10))</f>
        <v/>
      </c>
      <c r="L18" s="94">
        <v>17</v>
      </c>
    </row>
    <row r="19" spans="2:12" ht="15.75" x14ac:dyDescent="0.25">
      <c r="B19" s="58" t="s">
        <v>16</v>
      </c>
      <c r="C19" s="64"/>
      <c r="D19" s="145"/>
      <c r="E19" s="145"/>
      <c r="F19" s="65"/>
      <c r="G19" s="59" t="str">
        <f>IF($D$10&gt;=L5,IF(AND(C19=0,D19=0,F19=0)=TRUE,'Podpůrný list pro výpočty'!$C$13,IF(AND(C19=0,D19=0)=TRUE,'Podpůrný list pro výpočty'!$C$19,IF(F19&gt;0,YEAR('Podpůrný list pro výpočty'!$C$40)-YEAR(F19),'Podpůrný list pro výpočty'!$C$20))),"")</f>
        <v/>
      </c>
      <c r="H19" s="27" t="str">
        <f>IF($D$10&gt;=L5,IF(OR(AND(C19=0,D19=0),F19=0)=FALSE,"",IF(AND(C19=0,D19=0,F19=0)=TRUE,'Podpůrný list pro výpočty'!$C$9,'Podpůrný list pro výpočty'!$C$21)),IF((AND(C19=0,D19=0,F19=0)=TRUE),"",'Podpůrný list pro výpočty'!$C$10))</f>
        <v/>
      </c>
      <c r="L19" s="94">
        <v>18</v>
      </c>
    </row>
    <row r="20" spans="2:12" ht="15.75" x14ac:dyDescent="0.25">
      <c r="B20" s="58" t="s">
        <v>17</v>
      </c>
      <c r="C20" s="64"/>
      <c r="D20" s="145"/>
      <c r="E20" s="145"/>
      <c r="F20" s="65"/>
      <c r="G20" s="59" t="str">
        <f>IF($D$10&gt;=L6,IF(AND(C20=0,D20=0,F20=0)=TRUE,'Podpůrný list pro výpočty'!$C$13,IF(AND(C20=0,D20=0)=TRUE,'Podpůrný list pro výpočty'!$C$19,IF(F20&gt;0,YEAR('Podpůrný list pro výpočty'!$C$40)-YEAR(F20),'Podpůrný list pro výpočty'!$C$20))),"")</f>
        <v/>
      </c>
      <c r="H20" s="27" t="str">
        <f>IF($D$10&gt;=L6,IF(OR(AND(C20=0,D20=0),F20=0)=FALSE,"",IF(AND(C20=0,D20=0,F20=0)=TRUE,'Podpůrný list pro výpočty'!$C$9,'Podpůrný list pro výpočty'!$C$21)),IF((AND(C20=0,D20=0,F20=0)=TRUE),"",'Podpůrný list pro výpočty'!$C$10))</f>
        <v/>
      </c>
      <c r="L20" s="94">
        <v>19</v>
      </c>
    </row>
    <row r="21" spans="2:12" ht="15.75" x14ac:dyDescent="0.25">
      <c r="B21" s="58" t="s">
        <v>18</v>
      </c>
      <c r="C21" s="64"/>
      <c r="D21" s="145"/>
      <c r="E21" s="145"/>
      <c r="F21" s="65"/>
      <c r="G21" s="59" t="str">
        <f>IF($D$10&gt;=L7,IF(AND(C21=0,D21=0,F21=0)=TRUE,'Podpůrný list pro výpočty'!$C$13,IF(AND(C21=0,D21=0)=TRUE,'Podpůrný list pro výpočty'!$C$19,IF(F21&gt;0,YEAR('Podpůrný list pro výpočty'!$C$40)-YEAR(F21),'Podpůrný list pro výpočty'!$C$20))),"")</f>
        <v/>
      </c>
      <c r="H21" s="27" t="str">
        <f>IF($D$10&gt;=L7,IF(OR(AND(C21=0,D21=0),F21=0)=FALSE,"",IF(AND(C21=0,D21=0,F21=0)=TRUE,'Podpůrný list pro výpočty'!$C$9,'Podpůrný list pro výpočty'!$C$21)),IF((AND(C21=0,D21=0,F21=0)=TRUE),"",'Podpůrný list pro výpočty'!$C$10))</f>
        <v/>
      </c>
      <c r="J21" s="98"/>
      <c r="L21" s="94">
        <v>20</v>
      </c>
    </row>
    <row r="22" spans="2:12" ht="15.75" x14ac:dyDescent="0.25">
      <c r="B22" s="58" t="s">
        <v>19</v>
      </c>
      <c r="C22" s="64"/>
      <c r="D22" s="145"/>
      <c r="E22" s="145"/>
      <c r="F22" s="65"/>
      <c r="G22" s="59" t="str">
        <f>IF($D$10&gt;=L8,IF(AND(C22=0,D22=0,F22=0)=TRUE,'Podpůrný list pro výpočty'!$C$13,IF(AND(C22=0,D22=0)=TRUE,'Podpůrný list pro výpočty'!$C$19,IF(F22&gt;0,YEAR('Podpůrný list pro výpočty'!$C$40)-YEAR(F22),'Podpůrný list pro výpočty'!$C$20))),"")</f>
        <v/>
      </c>
      <c r="H22" s="27" t="str">
        <f>IF($D$10&gt;=L8,IF(OR(AND(C22=0,D22=0),F22=0)=FALSE,"",IF(AND(C22=0,D22=0,F22=0)=TRUE,'Podpůrný list pro výpočty'!$C$9,'Podpůrný list pro výpočty'!$C$21)),IF((AND(C22=0,D22=0,F22=0)=TRUE),"",'Podpůrný list pro výpočty'!$C$10))</f>
        <v/>
      </c>
      <c r="J22" s="98"/>
      <c r="L22" s="94">
        <v>21</v>
      </c>
    </row>
    <row r="23" spans="2:12" ht="15.75" x14ac:dyDescent="0.25">
      <c r="B23" s="58" t="s">
        <v>20</v>
      </c>
      <c r="C23" s="64"/>
      <c r="D23" s="145"/>
      <c r="E23" s="145"/>
      <c r="F23" s="65"/>
      <c r="G23" s="59" t="str">
        <f>IF($D$10&gt;=L9,IF(AND(C23=0,D23=0,F23=0)=TRUE,'Podpůrný list pro výpočty'!$C$13,IF(AND(C23=0,D23=0)=TRUE,'Podpůrný list pro výpočty'!$C$19,IF(F23&gt;0,YEAR('Podpůrný list pro výpočty'!$C$40)-YEAR(F23),'Podpůrný list pro výpočty'!$C$20))),"")</f>
        <v/>
      </c>
      <c r="H23" s="27" t="str">
        <f>IF($D$10&gt;=L9,IF(OR(AND(C23=0,D23=0),F23=0)=FALSE,"",IF(AND(C23=0,D23=0,F23=0)=TRUE,'Podpůrný list pro výpočty'!$C$9,'Podpůrný list pro výpočty'!$C$21)),IF((AND(C23=0,D23=0,F23=0)=TRUE),"",'Podpůrný list pro výpočty'!$C$10))</f>
        <v/>
      </c>
      <c r="L23" s="94">
        <v>22</v>
      </c>
    </row>
    <row r="24" spans="2:12" ht="15.75" x14ac:dyDescent="0.25">
      <c r="B24" s="58" t="s">
        <v>21</v>
      </c>
      <c r="C24" s="64"/>
      <c r="D24" s="145"/>
      <c r="E24" s="145"/>
      <c r="F24" s="65"/>
      <c r="G24" s="59" t="str">
        <f>IF($D$10&gt;=L10,IF(AND(C24=0,D24=0,F24=0)=TRUE,'Podpůrný list pro výpočty'!$C$13,IF(AND(C24=0,D24=0)=TRUE,'Podpůrný list pro výpočty'!$C$19,IF(F24&gt;0,YEAR('Podpůrný list pro výpočty'!$C$40)-YEAR(F24),'Podpůrný list pro výpočty'!$C$20))),"")</f>
        <v/>
      </c>
      <c r="H24" s="27" t="str">
        <f>IF($D$10&gt;=L10,IF(OR(AND(C24=0,D24=0),F24=0)=FALSE,"",IF(AND(C24=0,D24=0,F24=0)=TRUE,'Podpůrný list pro výpočty'!$C$9,'Podpůrný list pro výpočty'!$C$21)),IF((AND(C24=0,D24=0,F24=0)=TRUE),"",'Podpůrný list pro výpočty'!$C$10))</f>
        <v/>
      </c>
      <c r="L24" s="94">
        <v>23</v>
      </c>
    </row>
    <row r="25" spans="2:12" ht="15.75" x14ac:dyDescent="0.25">
      <c r="B25" s="58" t="s">
        <v>22</v>
      </c>
      <c r="C25" s="64"/>
      <c r="D25" s="145"/>
      <c r="E25" s="145"/>
      <c r="F25" s="65"/>
      <c r="G25" s="59" t="str">
        <f>IF($D$10&gt;=L11,IF(AND(C25=0,D25=0,F25=0)=TRUE,'Podpůrný list pro výpočty'!$C$13,IF(AND(C25=0,D25=0)=TRUE,'Podpůrný list pro výpočty'!$C$19,IF(F25&gt;0,YEAR('Podpůrný list pro výpočty'!$C$40)-YEAR(F25),'Podpůrný list pro výpočty'!$C$20))),"")</f>
        <v/>
      </c>
      <c r="H25" s="27" t="str">
        <f>IF($D$10&gt;=L11,IF(OR(AND(C25=0,D25=0),F25=0)=FALSE,"",IF(AND(C25=0,D25=0,F25=0)=TRUE,'Podpůrný list pro výpočty'!$C$9,'Podpůrný list pro výpočty'!$C$21)),IF((AND(C25=0,D25=0,F25=0)=TRUE),"",'Podpůrný list pro výpočty'!$C$10))</f>
        <v/>
      </c>
      <c r="L25" s="94">
        <v>24</v>
      </c>
    </row>
    <row r="26" spans="2:12" ht="15.75" x14ac:dyDescent="0.25">
      <c r="B26" s="58" t="s">
        <v>61</v>
      </c>
      <c r="C26" s="64"/>
      <c r="D26" s="145"/>
      <c r="E26" s="145"/>
      <c r="F26" s="65"/>
      <c r="G26" s="59" t="str">
        <f>IF($D$10&gt;=L12,IF(AND(C26=0,D26=0,F26=0)=TRUE,'Podpůrný list pro výpočty'!$C$13,IF(AND(C26=0,D26=0)=TRUE,'Podpůrný list pro výpočty'!$C$19,IF(F26&gt;0,YEAR('Podpůrný list pro výpočty'!$C$40)-YEAR(F26),'Podpůrný list pro výpočty'!$C$20))),"")</f>
        <v/>
      </c>
      <c r="H26" s="27" t="str">
        <f>IF($D$10&gt;=L12,IF(OR(AND(C26=0,D26=0),F26=0)=FALSE,"",IF(AND(C26=0,D26=0,F26=0)=TRUE,'Podpůrný list pro výpočty'!$C$9,'Podpůrný list pro výpočty'!$C$21)),IF((AND(C26=0,D26=0,F26=0)=TRUE),"",'Podpůrný list pro výpočty'!$C$10))</f>
        <v/>
      </c>
      <c r="L26" s="94">
        <v>25</v>
      </c>
    </row>
    <row r="27" spans="2:12" ht="15.75" x14ac:dyDescent="0.25">
      <c r="B27" s="58" t="s">
        <v>62</v>
      </c>
      <c r="C27" s="64"/>
      <c r="D27" s="145"/>
      <c r="E27" s="145"/>
      <c r="F27" s="65"/>
      <c r="G27" s="59" t="str">
        <f>IF($D$10&gt;=L13,IF(AND(C27=0,D27=0,F27=0)=TRUE,'Podpůrný list pro výpočty'!$C$13,IF(AND(C27=0,D27=0)=TRUE,'Podpůrný list pro výpočty'!$C$19,IF(F27&gt;0,YEAR('Podpůrný list pro výpočty'!$C$40)-YEAR(F27),'Podpůrný list pro výpočty'!$C$20))),"")</f>
        <v/>
      </c>
      <c r="H27" s="27" t="str">
        <f>IF($D$10&gt;=L13,IF(OR(AND(C27=0,D27=0),F27=0)=FALSE,"",IF(AND(C27=0,D27=0,F27=0)=TRUE,'Podpůrný list pro výpočty'!$C$9,'Podpůrný list pro výpočty'!$C$21)),IF((AND(C27=0,D27=0,F27=0)=TRUE),"",'Podpůrný list pro výpočty'!$C$10))</f>
        <v/>
      </c>
    </row>
    <row r="28" spans="2:12" ht="15.75" x14ac:dyDescent="0.25">
      <c r="B28" s="58" t="s">
        <v>63</v>
      </c>
      <c r="C28" s="64"/>
      <c r="D28" s="145"/>
      <c r="E28" s="145"/>
      <c r="F28" s="65"/>
      <c r="G28" s="59" t="str">
        <f>IF($D$10&gt;=L14,IF(AND(C28=0,D28=0,F28=0)=TRUE,'Podpůrný list pro výpočty'!$C$13,IF(AND(C28=0,D28=0)=TRUE,'Podpůrný list pro výpočty'!$C$19,IF(F28&gt;0,YEAR('Podpůrný list pro výpočty'!$C$40)-YEAR(F28),'Podpůrný list pro výpočty'!$C$20))),"")</f>
        <v/>
      </c>
      <c r="H28" s="27" t="str">
        <f>IF($D$10&gt;=L14,IF(OR(AND(C28=0,D28=0),F28=0)=FALSE,"",IF(AND(C28=0,D28=0,F28=0)=TRUE,'Podpůrný list pro výpočty'!$C$9,'Podpůrný list pro výpočty'!$C$21)),IF((AND(C28=0,D28=0,F28=0)=TRUE),"",'Podpůrný list pro výpočty'!$C$10))</f>
        <v/>
      </c>
    </row>
    <row r="29" spans="2:12" ht="15.75" x14ac:dyDescent="0.25">
      <c r="B29" s="58" t="s">
        <v>64</v>
      </c>
      <c r="C29" s="64"/>
      <c r="D29" s="145"/>
      <c r="E29" s="145"/>
      <c r="F29" s="65"/>
      <c r="G29" s="59" t="str">
        <f>IF($D$10&gt;=L15,IF(AND(C29=0,D29=0,F29=0)=TRUE,'Podpůrný list pro výpočty'!$C$13,IF(AND(C29=0,D29=0)=TRUE,'Podpůrný list pro výpočty'!$C$19,IF(F29&gt;0,YEAR('Podpůrný list pro výpočty'!$C$40)-YEAR(F29),'Podpůrný list pro výpočty'!$C$20))),"")</f>
        <v/>
      </c>
      <c r="H29" s="27" t="str">
        <f>IF($D$10&gt;=L15,IF(OR(AND(C29=0,D29=0),F29=0)=FALSE,"",IF(AND(C29=0,D29=0,F29=0)=TRUE,'Podpůrný list pro výpočty'!$C$9,'Podpůrný list pro výpočty'!$C$21)),IF((AND(C29=0,D29=0,F29=0)=TRUE),"",'Podpůrný list pro výpočty'!$C$10))</f>
        <v/>
      </c>
      <c r="J29" s="97"/>
    </row>
    <row r="30" spans="2:12" ht="15.75" x14ac:dyDescent="0.25">
      <c r="B30" s="58" t="s">
        <v>65</v>
      </c>
      <c r="C30" s="64"/>
      <c r="D30" s="145"/>
      <c r="E30" s="145"/>
      <c r="F30" s="65"/>
      <c r="G30" s="59" t="str">
        <f>IF($D$10&gt;=L16,IF(AND(C30=0,D30=0,F30=0)=TRUE,'Podpůrný list pro výpočty'!$C$13,IF(AND(C30=0,D30=0)=TRUE,'Podpůrný list pro výpočty'!$C$19,IF(F30&gt;0,YEAR('Podpůrný list pro výpočty'!$C$40)-YEAR(F30),'Podpůrný list pro výpočty'!$C$20))),"")</f>
        <v/>
      </c>
      <c r="H30" s="27" t="str">
        <f>IF($D$10&gt;=L16,IF(OR(AND(C30=0,D30=0),F30=0)=FALSE,"",IF(AND(C30=0,D30=0,F30=0)=TRUE,'Podpůrný list pro výpočty'!$C$9,'Podpůrný list pro výpočty'!$C$21)),IF((AND(C30=0,D30=0,F30=0)=TRUE),"",'Podpůrný list pro výpočty'!$C$10))</f>
        <v/>
      </c>
    </row>
    <row r="31" spans="2:12" ht="15.75" x14ac:dyDescent="0.25">
      <c r="B31" s="58" t="s">
        <v>66</v>
      </c>
      <c r="C31" s="64"/>
      <c r="D31" s="145"/>
      <c r="E31" s="145"/>
      <c r="F31" s="65"/>
      <c r="G31" s="59" t="str">
        <f>IF($D$10&gt;=L17,IF(AND(C31=0,D31=0,F31=0)=TRUE,'Podpůrný list pro výpočty'!$C$13,IF(AND(C31=0,D31=0)=TRUE,'Podpůrný list pro výpočty'!$C$19,IF(F31&gt;0,YEAR('Podpůrný list pro výpočty'!$C$40)-YEAR(F31),'Podpůrný list pro výpočty'!$C$20))),"")</f>
        <v/>
      </c>
      <c r="H31" s="27" t="str">
        <f>IF($D$10&gt;=L17,IF(OR(AND(C31=0,D31=0),F31=0)=FALSE,"",IF(AND(C31=0,D31=0,F31=0)=TRUE,'Podpůrný list pro výpočty'!$C$9,'Podpůrný list pro výpočty'!$C$21)),IF((AND(C31=0,D31=0,F31=0)=TRUE),"",'Podpůrný list pro výpočty'!$C$10))</f>
        <v/>
      </c>
    </row>
    <row r="32" spans="2:12" ht="15.75" x14ac:dyDescent="0.25">
      <c r="B32" s="58" t="s">
        <v>67</v>
      </c>
      <c r="C32" s="64"/>
      <c r="D32" s="145"/>
      <c r="E32" s="145"/>
      <c r="F32" s="65"/>
      <c r="G32" s="59" t="str">
        <f>IF($D$10&gt;=L18,IF(AND(C32=0,D32=0,F32=0)=TRUE,'Podpůrný list pro výpočty'!$C$13,IF(AND(C32=0,D32=0)=TRUE,'Podpůrný list pro výpočty'!$C$19,IF(F32&gt;0,YEAR('Podpůrný list pro výpočty'!$C$40)-YEAR(F32),'Podpůrný list pro výpočty'!$C$20))),"")</f>
        <v/>
      </c>
      <c r="H32" s="27" t="str">
        <f>IF($D$10&gt;=L18,IF(OR(AND(C32=0,D32=0),F32=0)=FALSE,"",IF(AND(C32=0,D32=0,F32=0)=TRUE,'Podpůrný list pro výpočty'!$C$9,'Podpůrný list pro výpočty'!$C$21)),IF((AND(C32=0,D32=0,F32=0)=TRUE),"",'Podpůrný list pro výpočty'!$C$10))</f>
        <v/>
      </c>
    </row>
    <row r="33" spans="2:8" ht="15.75" x14ac:dyDescent="0.25">
      <c r="B33" s="58" t="s">
        <v>68</v>
      </c>
      <c r="C33" s="64"/>
      <c r="D33" s="145"/>
      <c r="E33" s="145"/>
      <c r="F33" s="65"/>
      <c r="G33" s="59" t="str">
        <f>IF($D$10&gt;=L19,IF(AND(C33=0,D33=0,F33=0)=TRUE,'Podpůrný list pro výpočty'!$C$13,IF(AND(C33=0,D33=0)=TRUE,'Podpůrný list pro výpočty'!$C$19,IF(F33&gt;0,YEAR('Podpůrný list pro výpočty'!$C$40)-YEAR(F33),'Podpůrný list pro výpočty'!$C$20))),"")</f>
        <v/>
      </c>
      <c r="H33" s="27" t="str">
        <f>IF($D$10&gt;=L19,IF(OR(AND(C33=0,D33=0),F33=0)=FALSE,"",IF(AND(C33=0,D33=0,F33=0)=TRUE,'Podpůrný list pro výpočty'!$C$9,'Podpůrný list pro výpočty'!$C$21)),IF((AND(C33=0,D33=0,F33=0)=TRUE),"",'Podpůrný list pro výpočty'!$C$10))</f>
        <v/>
      </c>
    </row>
    <row r="34" spans="2:8" ht="15.75" x14ac:dyDescent="0.25">
      <c r="B34" s="58" t="s">
        <v>69</v>
      </c>
      <c r="C34" s="64"/>
      <c r="D34" s="145"/>
      <c r="E34" s="145"/>
      <c r="F34" s="65"/>
      <c r="G34" s="59" t="str">
        <f>IF($D$10&gt;=L20,IF(AND(C34=0,D34=0,F34=0)=TRUE,'Podpůrný list pro výpočty'!$C$13,IF(AND(C34=0,D34=0)=TRUE,'Podpůrný list pro výpočty'!$C$19,IF(F34&gt;0,YEAR('Podpůrný list pro výpočty'!$C$40)-YEAR(F34),'Podpůrný list pro výpočty'!$C$20))),"")</f>
        <v/>
      </c>
      <c r="H34" s="27" t="str">
        <f>IF($D$10&gt;=L20,IF(OR(AND(C34=0,D34=0),F34=0)=FALSE,"",IF(AND(C34=0,D34=0,F34=0)=TRUE,'Podpůrný list pro výpočty'!$C$9,'Podpůrný list pro výpočty'!$C$21)),IF((AND(C34=0,D34=0,F34=0)=TRUE),"",'Podpůrný list pro výpočty'!$C$10))</f>
        <v/>
      </c>
    </row>
    <row r="35" spans="2:8" ht="15.75" x14ac:dyDescent="0.25">
      <c r="B35" s="58" t="s">
        <v>70</v>
      </c>
      <c r="C35" s="64"/>
      <c r="D35" s="145"/>
      <c r="E35" s="145"/>
      <c r="F35" s="65"/>
      <c r="G35" s="59" t="str">
        <f>IF($D$10&gt;=L21,IF(AND(C35=0,D35=0,F35=0)=TRUE,'Podpůrný list pro výpočty'!$C$13,IF(AND(C35=0,D35=0)=TRUE,'Podpůrný list pro výpočty'!$C$19,IF(F35&gt;0,YEAR('Podpůrný list pro výpočty'!$C$40)-YEAR(F35),'Podpůrný list pro výpočty'!$C$20))),"")</f>
        <v/>
      </c>
      <c r="H35" s="27" t="str">
        <f>IF($D$10&gt;=L21,IF(OR(AND(C35=0,D35=0),F35=0)=FALSE,"",IF(AND(C35=0,D35=0,F35=0)=TRUE,'Podpůrný list pro výpočty'!$C$9,'Podpůrný list pro výpočty'!$C$21)),IF((AND(C35=0,D35=0,F35=0)=TRUE),"",'Podpůrný list pro výpočty'!$C$10))</f>
        <v/>
      </c>
    </row>
    <row r="36" spans="2:8" ht="15.75" x14ac:dyDescent="0.25">
      <c r="B36" s="58" t="s">
        <v>71</v>
      </c>
      <c r="C36" s="64"/>
      <c r="D36" s="145"/>
      <c r="E36" s="145"/>
      <c r="F36" s="65"/>
      <c r="G36" s="59" t="str">
        <f>IF($D$10&gt;=L22,IF(AND(C36=0,D36=0,F36=0)=TRUE,'Podpůrný list pro výpočty'!$C$13,IF(AND(C36=0,D36=0)=TRUE,'Podpůrný list pro výpočty'!$C$19,IF(F36&gt;0,YEAR('Podpůrný list pro výpočty'!$C$40)-YEAR(F36),'Podpůrný list pro výpočty'!$C$20))),"")</f>
        <v/>
      </c>
      <c r="H36" s="27" t="str">
        <f>IF($D$10&gt;=L22,IF(OR(AND(C36=0,D36=0),F36=0)=FALSE,"",IF(AND(C36=0,D36=0,F36=0)=TRUE,'Podpůrný list pro výpočty'!$C$9,'Podpůrný list pro výpočty'!$C$21)),IF((AND(C36=0,D36=0,F36=0)=TRUE),"",'Podpůrný list pro výpočty'!$C$10))</f>
        <v/>
      </c>
    </row>
    <row r="37" spans="2:8" ht="15.75" x14ac:dyDescent="0.25">
      <c r="B37" s="58" t="s">
        <v>72</v>
      </c>
      <c r="C37" s="64"/>
      <c r="D37" s="145"/>
      <c r="E37" s="145"/>
      <c r="F37" s="65"/>
      <c r="G37" s="59" t="str">
        <f>IF($D$10&gt;=L23,IF(AND(C37=0,D37=0,F37=0)=TRUE,'Podpůrný list pro výpočty'!$C$13,IF(AND(C37=0,D37=0)=TRUE,'Podpůrný list pro výpočty'!$C$19,IF(F37&gt;0,YEAR('Podpůrný list pro výpočty'!$C$40)-YEAR(F37),'Podpůrný list pro výpočty'!$C$20))),"")</f>
        <v/>
      </c>
      <c r="H37" s="27" t="str">
        <f>IF($D$10&gt;=L23,IF(OR(AND(C37=0,D37=0),F37=0)=FALSE,"",IF(AND(C37=0,D37=0,F37=0)=TRUE,'Podpůrný list pro výpočty'!$C$9,'Podpůrný list pro výpočty'!$C$21)),IF((AND(C37=0,D37=0,F37=0)=TRUE),"",'Podpůrný list pro výpočty'!$C$10))</f>
        <v/>
      </c>
    </row>
    <row r="38" spans="2:8" ht="15.75" x14ac:dyDescent="0.25">
      <c r="B38" s="58" t="s">
        <v>73</v>
      </c>
      <c r="C38" s="64"/>
      <c r="D38" s="145"/>
      <c r="E38" s="145"/>
      <c r="F38" s="65"/>
      <c r="G38" s="59" t="str">
        <f>IF($D$10&gt;=L24,IF(AND(C38=0,D38=0,F38=0)=TRUE,'Podpůrný list pro výpočty'!$C$13,IF(AND(C38=0,D38=0)=TRUE,'Podpůrný list pro výpočty'!$C$19,IF(F38&gt;0,YEAR('Podpůrný list pro výpočty'!$C$40)-YEAR(F38),'Podpůrný list pro výpočty'!$C$20))),"")</f>
        <v/>
      </c>
      <c r="H38" s="27" t="str">
        <f>IF($D$10&gt;=L24,IF(OR(AND(C38=0,D38=0),F38=0)=FALSE,"",IF(AND(C38=0,D38=0,F38=0)=TRUE,'Podpůrný list pro výpočty'!$C$9,'Podpůrný list pro výpočty'!$C$21)),IF((AND(C38=0,D38=0,F38=0)=TRUE),"",'Podpůrný list pro výpočty'!$C$10))</f>
        <v/>
      </c>
    </row>
    <row r="39" spans="2:8" ht="15.75" x14ac:dyDescent="0.25">
      <c r="B39" s="58" t="s">
        <v>74</v>
      </c>
      <c r="C39" s="64"/>
      <c r="D39" s="145"/>
      <c r="E39" s="145"/>
      <c r="F39" s="65"/>
      <c r="G39" s="59" t="str">
        <f>IF($D$10&gt;=L25,IF(AND(C39=0,D39=0,F39=0)=TRUE,'Podpůrný list pro výpočty'!$C$13,IF(AND(C39=0,D39=0)=TRUE,'Podpůrný list pro výpočty'!$C$19,IF(F39&gt;0,YEAR('Podpůrný list pro výpočty'!$C$40)-YEAR(F39),'Podpůrný list pro výpočty'!$C$20))),"")</f>
        <v/>
      </c>
      <c r="H39" s="27" t="str">
        <f>IF($D$10&gt;=L25,IF(OR(AND(C39=0,D39=0),F39=0)=FALSE,"",IF(AND(C39=0,D39=0,F39=0)=TRUE,'Podpůrný list pro výpočty'!$C$9,'Podpůrný list pro výpočty'!$C$21)),IF((AND(C39=0,D39=0,F39=0)=TRUE),"",'Podpůrný list pro výpočty'!$C$10))</f>
        <v/>
      </c>
    </row>
    <row r="40" spans="2:8" ht="16.5" thickBot="1" x14ac:dyDescent="0.3">
      <c r="B40" s="60" t="s">
        <v>75</v>
      </c>
      <c r="C40" s="66"/>
      <c r="D40" s="144"/>
      <c r="E40" s="144"/>
      <c r="F40" s="67"/>
      <c r="G40" s="61" t="str">
        <f>IF($D$10&gt;=L26,IF(AND(C40=0,D40=0,F40=0)=TRUE,'Podpůrný list pro výpočty'!$C$13,IF(AND(C40=0,D40=0)=TRUE,'Podpůrný list pro výpočty'!$C$19,IF(F40&gt;0,YEAR('Podpůrný list pro výpočty'!$C$40)-YEAR(F40),'Podpůrný list pro výpočty'!$C$20))),"")</f>
        <v/>
      </c>
      <c r="H40" s="27" t="str">
        <f>IF($D$10&gt;=L26,IF(OR(AND(C40=0,D40=0),F40=0)=FALSE,"",IF(AND(C40=0,D40=0,F40=0)=TRUE,'Podpůrný list pro výpočty'!$C$9,'Podpůrný list pro výpočty'!$C$21)),IF((AND(C40=0,D40=0,F40=0)=TRUE),"",'Podpůrný list pro výpočty'!$C$10))</f>
        <v/>
      </c>
    </row>
  </sheetData>
  <sheetProtection algorithmName="SHA-512" hashValue="2Ye02Wh3S9rjH0wMCIjcvPCCWnQ4fsa8qdlKDJRDQuN23ERYcwcAO/SFky+1WGeOhzvC+ByYvcHSlBR/Ss9LpQ==" saltValue="3zRn2oPG8640XA9xnyGDwA==" spinCount="100000" sheet="1" objects="1" scenarios="1" selectLockedCells="1"/>
  <mergeCells count="52">
    <mergeCell ref="B5:C5"/>
    <mergeCell ref="D5:E5"/>
    <mergeCell ref="F5:G5"/>
    <mergeCell ref="A1:G1"/>
    <mergeCell ref="B3:E3"/>
    <mergeCell ref="B4:C4"/>
    <mergeCell ref="D4:E4"/>
    <mergeCell ref="F4:G4"/>
    <mergeCell ref="B6:C6"/>
    <mergeCell ref="D6:E6"/>
    <mergeCell ref="F6:G6"/>
    <mergeCell ref="B7:E7"/>
    <mergeCell ref="B8:C8"/>
    <mergeCell ref="D8:E8"/>
    <mergeCell ref="F8:G8"/>
    <mergeCell ref="B9:C9"/>
    <mergeCell ref="D9:E9"/>
    <mergeCell ref="F9:G9"/>
    <mergeCell ref="B10:C10"/>
    <mergeCell ref="D10:E10"/>
    <mergeCell ref="F10:G10"/>
    <mergeCell ref="D21:E21"/>
    <mergeCell ref="B11:C12"/>
    <mergeCell ref="F11:G13"/>
    <mergeCell ref="B14:E14"/>
    <mergeCell ref="F14:G14"/>
    <mergeCell ref="B15:C15"/>
    <mergeCell ref="D15:E15"/>
    <mergeCell ref="D16:E16"/>
    <mergeCell ref="D17:E17"/>
    <mergeCell ref="D18:E18"/>
    <mergeCell ref="D19:E19"/>
    <mergeCell ref="D20:E20"/>
    <mergeCell ref="D33:E33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40:E40"/>
    <mergeCell ref="D34:E34"/>
    <mergeCell ref="D35:E35"/>
    <mergeCell ref="D36:E36"/>
    <mergeCell ref="D37:E37"/>
    <mergeCell ref="D38:E38"/>
    <mergeCell ref="D39:E39"/>
  </mergeCells>
  <conditionalFormatting sqref="D4:E6 D8:D11 E8:E9 E11">
    <cfRule type="expression" dxfId="107" priority="4">
      <formula>D4=""</formula>
    </cfRule>
  </conditionalFormatting>
  <conditionalFormatting sqref="B16:B40">
    <cfRule type="expression" dxfId="106" priority="1">
      <formula>OR(AND(C16=0,D16=0),F16=0)=FALSE</formula>
    </cfRule>
  </conditionalFormatting>
  <conditionalFormatting sqref="A1:G1">
    <cfRule type="expression" dxfId="105" priority="3">
      <formula>$A$1&lt;&gt;$J$3</formula>
    </cfRule>
  </conditionalFormatting>
  <conditionalFormatting sqref="A2:H40">
    <cfRule type="expression" dxfId="104" priority="2">
      <formula>$A$1&lt;&gt;$J$3</formula>
    </cfRule>
  </conditionalFormatting>
  <conditionalFormatting sqref="B16:B39">
    <cfRule type="expression" dxfId="103" priority="5">
      <formula>$D$10&gt;=L2</formula>
    </cfRule>
  </conditionalFormatting>
  <conditionalFormatting sqref="C16:C39">
    <cfRule type="expression" dxfId="102" priority="6">
      <formula>$D$10&gt;=L2</formula>
    </cfRule>
  </conditionalFormatting>
  <conditionalFormatting sqref="F16:F39">
    <cfRule type="expression" dxfId="101" priority="8">
      <formula>$D$10&gt;=L2</formula>
    </cfRule>
  </conditionalFormatting>
  <conditionalFormatting sqref="G16:G39">
    <cfRule type="expression" dxfId="100" priority="9">
      <formula>$D$10&gt;=L2</formula>
    </cfRule>
  </conditionalFormatting>
  <conditionalFormatting sqref="D16:E39">
    <cfRule type="expression" dxfId="99" priority="7">
      <formula>$D$10&gt;=L2</formula>
    </cfRule>
  </conditionalFormatting>
  <conditionalFormatting sqref="B40:F40">
    <cfRule type="expression" dxfId="98" priority="11">
      <formula>$D$10=$L$26</formula>
    </cfRule>
  </conditionalFormatting>
  <conditionalFormatting sqref="G40">
    <cfRule type="expression" dxfId="97" priority="10">
      <formula>$D$10=$L$26</formula>
    </cfRule>
  </conditionalFormatting>
  <conditionalFormatting sqref="F11">
    <cfRule type="expression" dxfId="96" priority="12">
      <formula>$F$11=$J$4</formula>
    </cfRule>
  </conditionalFormatting>
  <dataValidations count="5">
    <dataValidation type="date" operator="lessThanOrEqual" allowBlank="1" showErrorMessage="1" errorTitle="Tornádo říká:" error="Pokoušíte se zadat datum, které je v budoucnosti." sqref="F16:F40">
      <formula1>TODAY()</formula1>
    </dataValidation>
    <dataValidation type="whole" allowBlank="1" showErrorMessage="1" errorTitle="Tornádo říká:" error="Prosím zadejte počet soutěžících, který odpovídá zvolené soutěžní kategorii. Počty soutěžících pro jednotlivé soutěžní kategorie naleznete v Propozicích soutěže Tornádo 2018." sqref="D10">
      <formula1>J6</formula1>
      <formula2>J7</formula2>
    </dataValidation>
    <dataValidation type="whole" allowBlank="1" showErrorMessage="1" errorTitle="Tornádo říká:" error="Prosím zadejte počet soutěžících, který odpovídá zvolené soutěžní kategorii. Počty soutěžících pro jednotlivé soutěžní kategorie naleznete v Propozicích soutěže Tornádo 2018." sqref="E10">
      <formula1>K9</formula1>
      <formula2>K10</formula2>
    </dataValidation>
    <dataValidation type="time" allowBlank="1" showInputMessage="1" showErrorMessage="1" errorTitle="Tornádo říká:" error="Prosím zadejte čas, který odpovídá zvolené soutěžní kategorii. Časy pro jednotlivé soutěžní kategorie naleznete v Propozicích soutěže Tornádo 2018." sqref="D9">
      <formula1>J9</formula1>
      <formula2>J10</formula2>
    </dataValidation>
    <dataValidation type="time" allowBlank="1" showInputMessage="1" showErrorMessage="1" errorTitle="Tornádo říká:" error="Prosím zadejte čas, který odpovídá zvolené soutěžní kategorii. Časy pro jednotlivé soutěžní kategorie naleznete v Propozicích soutěže Tornádo 2018." sqref="E9">
      <formula1>K11</formula1>
      <formula2>K12</formula2>
    </dataValidation>
  </dataValidations>
  <pageMargins left="0.31496062992125984" right="0.31496062992125984" top="0.59055118110236227" bottom="0.59055118110236227" header="0" footer="0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errorTitle="Tornádo říká:" error="Prosím vyberte výkonnostní třídu ze seznamu. Stávající text smažte a rozklikněte šipku vedle buňky._x000a_">
          <x14:formula1>
            <xm:f>IF('Základní informace o klubu'!$C$5=$A$1,'Podpůrný list pro výpočty'!$B$59:$B$60,'Podpůrný list pro výpočty'!$B$63:$B$64)</xm:f>
          </x14:formula1>
          <xm:sqref>D6:E6</xm:sqref>
        </x14:dataValidation>
        <x14:dataValidation type="list" allowBlank="1" showInputMessage="1" showErrorMessage="1" errorTitle="Tornádo říká:" error="Prosím vyberte věkovou kategorii ze seznamu. Stávající text smažte a rozklikněte šipku vedle buňky.">
          <x14:formula1>
            <xm:f>IF('Základní informace o klubu'!$C$5=$A$1,'Podpůrný list pro výpočty'!$B$45:$B$48,'Podpůrný list pro výpočty'!$B$63:$B$64)</xm:f>
          </x14:formula1>
          <xm:sqref>D5:E5</xm:sqref>
        </x14:dataValidation>
        <x14:dataValidation type="list" allowBlank="1" showInputMessage="1" showErrorMessage="1" errorTitle="Tornádo říká:" error="Prosím vyberte soutěžní kategorii ze seznamu. Stávající text smažte a rozklikněte šipku vedle buňky._x000a_">
          <x14:formula1>
            <xm:f>IF('Základní informace o klubu'!$C$5=$A$1,'Podpůrný list pro výpočty'!$B$51:$B$56,'Podpůrný list pro výpočty'!$B$63:$B$64)</xm:f>
          </x14:formula1>
          <xm:sqref>D4:E4</xm:sqref>
        </x14:dataValidation>
        <x14:dataValidation type="list" errorStyle="warning" allowBlank="1" showInputMessage="1" showErrorMessage="1" errorTitle="Tornádo říká:" error="Pokoušíte se zadat trenéra, který není uveden v seznamu. Prosím, doplňte jej na list: &quot;Základní informace o klubu&quot;.">
          <x14:formula1>
            <xm:f>IF('Základní informace o klubu'!$C$5=$A$1,'Základní informace o klubu'!$D$14:$D$21,'Podpůrný list pro výpočty'!$B$63:$B$64)</xm:f>
          </x14:formula1>
          <xm:sqref>E12</xm:sqref>
        </x14:dataValidation>
        <x14:dataValidation type="list" errorStyle="warning" allowBlank="1" showInputMessage="1" showErrorMessage="1" errorTitle="Tornádo říká:" error="Pokoušíte se zadat trenéra, který není uveden v seznamu. Prosím, doplňte jej na list: &quot;Základní informace o klubu&quot;." promptTitle="Tornádo říká:" prompt="Jména všech trenérů zadejte na listu: &quot;Základní informace o klubu&quot;, poté jen vybírejte ze seznamu.">
          <x14:formula1>
            <xm:f>IF('Základní informace o klubu'!$C$5=$A$1,'Základní informace o klubu'!$D$14:$D$21,'Podpůrný list pro výpočty'!$B$63:$B$64)</xm:f>
          </x14:formula1>
          <xm:sqref>E11</xm:sqref>
        </x14:dataValidation>
      </x14:dataValidation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"/>
  <sheetViews>
    <sheetView showGridLines="0" workbookViewId="0">
      <selection activeCell="D4" sqref="D4:E4"/>
    </sheetView>
  </sheetViews>
  <sheetFormatPr defaultRowHeight="15" x14ac:dyDescent="0.25"/>
  <cols>
    <col min="1" max="1" width="1.42578125" style="27" customWidth="1"/>
    <col min="2" max="2" width="3.5703125" style="27" customWidth="1"/>
    <col min="3" max="3" width="20.7109375" style="27" customWidth="1"/>
    <col min="4" max="4" width="3.5703125" style="27" customWidth="1"/>
    <col min="5" max="5" width="20.7109375" style="27" customWidth="1"/>
    <col min="6" max="6" width="19.28515625" style="27" customWidth="1"/>
    <col min="7" max="7" width="26.5703125" style="27" customWidth="1"/>
    <col min="8" max="8" width="67.85546875" style="27" customWidth="1"/>
    <col min="9" max="9" width="5.28515625" style="27" customWidth="1"/>
    <col min="10" max="10" width="86.85546875" style="94" customWidth="1"/>
    <col min="11" max="12" width="9.140625" style="94"/>
    <col min="13" max="16384" width="9.140625" style="27"/>
  </cols>
  <sheetData>
    <row r="1" spans="1:12" ht="28.5" x14ac:dyDescent="0.45">
      <c r="A1" s="128" t="str">
        <f>IF('Základní informace o klubu'!C24&gt;=13,IF('Základní informace o klubu'!C5=0,'Podpůrný list pro výpočty'!C7,'Základní informace o klubu'!C5),IF('Základní informace o klubu'!C5=0,IF('Základní informace o klubu'!C24=0,'Podpůrný list pro výpočty'!C5,'Podpůrný list pro výpočty'!C6),IF('Základní informace o klubu'!C24=0,'Podpůrný list pro výpočty'!C3,'Podpůrný list pro výpočty'!C4)))</f>
        <v>Vyplňte, prosím, název klubu a počet formací na listu: "Základní informace o klubu".</v>
      </c>
      <c r="B1" s="128"/>
      <c r="C1" s="128"/>
      <c r="D1" s="128"/>
      <c r="E1" s="128"/>
      <c r="F1" s="128"/>
      <c r="G1" s="128"/>
      <c r="H1" s="48"/>
    </row>
    <row r="2" spans="1:12" x14ac:dyDescent="0.25">
      <c r="J2" s="94" t="s">
        <v>120</v>
      </c>
      <c r="L2" s="94">
        <v>1</v>
      </c>
    </row>
    <row r="3" spans="1:12" ht="21.75" thickBot="1" x14ac:dyDescent="0.4">
      <c r="B3" s="170" t="s">
        <v>2</v>
      </c>
      <c r="C3" s="170"/>
      <c r="D3" s="170"/>
      <c r="E3" s="170"/>
      <c r="J3" s="94">
        <f>'Základní informace o klubu'!C5</f>
        <v>0</v>
      </c>
      <c r="L3" s="94">
        <v>2</v>
      </c>
    </row>
    <row r="4" spans="1:12" ht="15.75" x14ac:dyDescent="0.25">
      <c r="B4" s="125" t="s">
        <v>47</v>
      </c>
      <c r="C4" s="147"/>
      <c r="D4" s="149"/>
      <c r="E4" s="150"/>
      <c r="F4" s="159" t="str">
        <f>IF(D4=0,'Podpůrný list pro výpočty'!$C$15,"")</f>
        <v>Prosím vyplňte</v>
      </c>
      <c r="G4" s="160"/>
      <c r="J4" s="94" t="str">
        <f>'Podpůrný list pro výpočty'!C12</f>
        <v>Zadaný seznam soutěžících je v pořádku a odpovídá dané soutěžní kategorii.</v>
      </c>
      <c r="L4" s="94">
        <v>3</v>
      </c>
    </row>
    <row r="5" spans="1:12" ht="15.75" x14ac:dyDescent="0.25">
      <c r="B5" s="132" t="s">
        <v>48</v>
      </c>
      <c r="C5" s="146"/>
      <c r="D5" s="151"/>
      <c r="E5" s="152"/>
      <c r="F5" s="159" t="str">
        <f>IF(D5=0,'Podpůrný list pro výpočty'!$C$15,"")</f>
        <v>Prosím vyplňte</v>
      </c>
      <c r="G5" s="160"/>
      <c r="J5" s="94" t="s">
        <v>58</v>
      </c>
      <c r="L5" s="94">
        <v>4</v>
      </c>
    </row>
    <row r="6" spans="1:12" ht="16.5" thickBot="1" x14ac:dyDescent="0.3">
      <c r="B6" s="129" t="s">
        <v>49</v>
      </c>
      <c r="C6" s="148"/>
      <c r="D6" s="153"/>
      <c r="E6" s="154"/>
      <c r="F6" s="159" t="str">
        <f>IF(D6=0,'Podpůrný list pro výpočty'!$C$15,"")</f>
        <v>Prosím vyplňte</v>
      </c>
      <c r="G6" s="160"/>
      <c r="J6" s="94">
        <f>IF($D$4='Podpůrný list pro výpočty'!$B$51,'Podpůrný list pro výpočty'!$C$51,IF($D$4='Podpůrný list pro výpočty'!$B$52,'Podpůrný list pro výpočty'!$C$52,IF($D$4='Podpůrný list pro výpočty'!$B$53,'Podpůrný list pro výpočty'!$C$53,IF($D$4='Podpůrný list pro výpočty'!$B$54,'Podpůrný list pro výpočty'!$C$54,IF($D$4='Podpůrný list pro výpočty'!$B$55,'Podpůrný list pro výpočty'!$C$55,IF($D$4='Podpůrný list pro výpočty'!$B$56,'Podpůrný list pro výpočty'!$C$56,))))))</f>
        <v>0</v>
      </c>
      <c r="L6" s="94">
        <v>5</v>
      </c>
    </row>
    <row r="7" spans="1:12" ht="16.5" customHeight="1" thickBot="1" x14ac:dyDescent="0.3">
      <c r="B7" s="165"/>
      <c r="C7" s="166"/>
      <c r="D7" s="166"/>
      <c r="E7" s="167"/>
      <c r="J7" s="94">
        <f>IF($D$4='Podpůrný list pro výpočty'!$B$51,'Podpůrný list pro výpočty'!$D$51,IF($D$4='Podpůrný list pro výpočty'!$B$52,'Podpůrný list pro výpočty'!$D$52,IF($D$4='Podpůrný list pro výpočty'!$B$53,'Podpůrný list pro výpočty'!$D$53,IF($D$4='Podpůrný list pro výpočty'!$B$54,'Podpůrný list pro výpočty'!$D$54,IF($D$4='Podpůrný list pro výpočty'!$B$55,'Podpůrný list pro výpočty'!$D$55,IF($D$4='Podpůrný list pro výpočty'!$B$56,'Podpůrný list pro výpočty'!$D$56,))))))</f>
        <v>0</v>
      </c>
      <c r="L7" s="94">
        <v>6</v>
      </c>
    </row>
    <row r="8" spans="1:12" ht="15.75" x14ac:dyDescent="0.25">
      <c r="B8" s="125" t="s">
        <v>50</v>
      </c>
      <c r="C8" s="147"/>
      <c r="D8" s="155"/>
      <c r="E8" s="156"/>
      <c r="F8" s="159"/>
      <c r="G8" s="160"/>
      <c r="J8" s="94" t="s">
        <v>130</v>
      </c>
      <c r="L8" s="94">
        <v>7</v>
      </c>
    </row>
    <row r="9" spans="1:12" ht="15.75" x14ac:dyDescent="0.25">
      <c r="B9" s="132" t="s">
        <v>60</v>
      </c>
      <c r="C9" s="146"/>
      <c r="D9" s="157"/>
      <c r="E9" s="158"/>
      <c r="F9" s="175" t="str">
        <f>IF(D9=0,'Podpůrný list pro výpočty'!$C$16,"")</f>
        <v>Prosím vyplňte ve formátu m:ss, např.: 1:30</v>
      </c>
      <c r="G9" s="176"/>
      <c r="J9" s="95">
        <f>IF($D$4='Podpůrný list pro výpočty'!$B$67,'Podpůrný list pro výpočty'!$C$67,IF($D$4='Podpůrný list pro výpočty'!$B$68,'Podpůrný list pro výpočty'!$C$68,IF($D$4='Podpůrný list pro výpočty'!$B$69,'Podpůrný list pro výpočty'!$C$69,IF($D$4='Podpůrný list pro výpočty'!$B$70,'Podpůrný list pro výpočty'!$C$70,IF($D$4='Podpůrný list pro výpočty'!$B$71,'Podpůrný list pro výpočty'!$C$71,IF($D$4='Podpůrný list pro výpočty'!$B$72,'Podpůrný list pro výpočty'!$C$72,))))))*60</f>
        <v>0</v>
      </c>
      <c r="L9" s="94">
        <v>8</v>
      </c>
    </row>
    <row r="10" spans="1:12" ht="15.75" customHeight="1" x14ac:dyDescent="0.25">
      <c r="B10" s="132" t="s">
        <v>51</v>
      </c>
      <c r="C10" s="146"/>
      <c r="D10" s="171"/>
      <c r="E10" s="172"/>
      <c r="F10" s="159" t="str">
        <f>IF(D10=0,'Podpůrný list pro výpočty'!$C$15,"")</f>
        <v>Prosím vyplňte</v>
      </c>
      <c r="G10" s="160"/>
      <c r="J10" s="95">
        <f>IF($D$4='Podpůrný list pro výpočty'!$B$67,'Podpůrný list pro výpočty'!$D$67,IF($D$4='Podpůrný list pro výpočty'!$B$68,'Podpůrný list pro výpočty'!$D$68,IF($D$4='Podpůrný list pro výpočty'!$B$69,'Podpůrný list pro výpočty'!$D$69,IF($D$4='Podpůrný list pro výpočty'!$B$70,'Podpůrný list pro výpočty'!$D$70,IF($D$4='Podpůrný list pro výpočty'!$B$71,'Podpůrný list pro výpočty'!$D$71,IF($D$4='Podpůrný list pro výpočty'!$B$72,'Podpůrný list pro výpočty'!$D$72,))))))*60</f>
        <v>0</v>
      </c>
      <c r="L10" s="94">
        <v>9</v>
      </c>
    </row>
    <row r="11" spans="1:12" ht="15.75" x14ac:dyDescent="0.25">
      <c r="B11" s="161" t="s">
        <v>52</v>
      </c>
      <c r="C11" s="162"/>
      <c r="D11" s="49" t="s">
        <v>13</v>
      </c>
      <c r="E11" s="40"/>
      <c r="F11" s="178" t="str">
        <f>IF(OR(D4=0,D5=0,D9=0,D10=0)=TRUE,'Podpůrný list pro výpočty'!C23,IF($D$4=0,"",IF(COUNTBLANK(H16:H40)=25,'Podpůrný list pro výpočty'!C12,"")))</f>
        <v>Zkontrolujte, že máte vyplněny údaje: Soutěžní kategorie, Věková kategorie, Délka skladby a Počet soutěžících.</v>
      </c>
      <c r="G11" s="178"/>
      <c r="H11" s="69"/>
      <c r="J11" s="94" t="s">
        <v>114</v>
      </c>
      <c r="L11" s="94">
        <v>10</v>
      </c>
    </row>
    <row r="12" spans="1:12" ht="15.75" customHeight="1" thickBot="1" x14ac:dyDescent="0.3">
      <c r="B12" s="163"/>
      <c r="C12" s="164"/>
      <c r="D12" s="50" t="s">
        <v>14</v>
      </c>
      <c r="E12" s="41"/>
      <c r="F12" s="178"/>
      <c r="G12" s="178"/>
      <c r="J12" s="96" t="str">
        <f>IF(AND($D$4='Podpůrný list pro výpočty'!B74,$D$5='Podpůrný list pro výpočty'!C74),'Podpůrný list pro výpočty'!D74,IF(AND($D$4='Podpůrný list pro výpočty'!B75,$D$5='Podpůrný list pro výpočty'!C75),'Podpůrný list pro výpočty'!D75,IF(AND($D$4='Podpůrný list pro výpočty'!B76,$D$5='Podpůrný list pro výpočty'!C76),'Podpůrný list pro výpočty'!D76,IF(AND($D$4='Podpůrný list pro výpočty'!B77,$D$5='Podpůrný list pro výpočty'!C77),'Podpůrný list pro výpočty'!D77,IF(AND($D$4='Podpůrný list pro výpočty'!B78,$D$5='Podpůrný list pro výpočty'!C78),'Podpůrný list pro výpočty'!D78,IF(AND($D$4='Podpůrný list pro výpočty'!B79,$D$5='Podpůrný list pro výpočty'!C79),'Podpůrný list pro výpočty'!D79,IF(AND($D$4='Podpůrný list pro výpočty'!B80,$D$5='Podpůrný list pro výpočty'!C80),'Podpůrný list pro výpočty'!D80,IF(AND($D$4='Podpůrný list pro výpočty'!B81,$D$5='Podpůrný list pro výpočty'!C81),'Podpůrný list pro výpočty'!D81,IF(AND($D$4='Podpůrný list pro výpočty'!B82,$D$5='Podpůrný list pro výpočty'!C82),'Podpůrný list pro výpočty'!D82,IF(AND($D$4='Podpůrný list pro výpočty'!B83,$D$5='Podpůrný list pro výpočty'!C83),'Podpůrný list pro výpočty'!D83,IF(AND($D$4='Podpůrný list pro výpočty'!B84,$D$5='Podpůrný list pro výpočty'!C84),'Podpůrný list pro výpočty'!D84,IF(AND($D$4='Podpůrný list pro výpočty'!B85,$D$5='Podpůrný list pro výpočty'!C85),'Podpůrný list pro výpočty'!D85,IF(AND($D$4='Podpůrný list pro výpočty'!B86,$D$5='Podpůrný list pro výpočty'!C86),'Podpůrný list pro výpočty'!D86,IF(AND($D$4='Podpůrný list pro výpočty'!B87,$D$5='Podpůrný list pro výpočty'!C87),'Podpůrný list pro výpočty'!D87,IF(AND($D$4='Podpůrný list pro výpočty'!B88,$D$5='Podpůrný list pro výpočty'!C88),'Podpůrný list pro výpočty'!D88,IF(AND($D$4='Podpůrný list pro výpočty'!B89,$D$5='Podpůrný list pro výpočty'!C89),'Podpůrný list pro výpočty'!D89,IF(AND($D$4='Podpůrný list pro výpočty'!B90,$D$5='Podpůrný list pro výpočty'!C90),'Podpůrný list pro výpočty'!D90,IF(AND($D$4='Podpůrný list pro výpočty'!B91,$D$5='Podpůrný list pro výpočty'!C91),'Podpůrný list pro výpočty'!D91,IF(AND($D$4='Podpůrný list pro výpočty'!B92,$D$5='Podpůrný list pro výpočty'!C92),'Podpůrný list pro výpočty'!D92,IF(AND($D$4='Podpůrný list pro výpočty'!B93,$D$5='Podpůrný list pro výpočty'!C93),'Podpůrný list pro výpočty'!D93,IF(AND($D$4='Podpůrný list pro výpočty'!B94,$D$5='Podpůrný list pro výpočty'!C94),'Podpůrný list pro výpočty'!D94,IF(AND($D$4='Podpůrný list pro výpočty'!B95,$D$5='Podpůrný list pro výpočty'!C95),'Podpůrný list pro výpočty'!D95,IF(AND($D$4='Podpůrný list pro výpočty'!B96,$D$5='Podpůrný list pro výpočty'!C96),'Podpůrný list pro výpočty'!D96,IF(AND($D$4='Podpůrný list pro výpočty'!B97,$D$5='Podpůrný list pro výpočty'!C97),'Podpůrný list pro výpočty'!D97,IF(D4=D5,"",'Podpůrný list pro výpočty'!C14)))))))))))))))))))))))))</f>
        <v/>
      </c>
      <c r="L12" s="94">
        <v>11</v>
      </c>
    </row>
    <row r="13" spans="1:12" x14ac:dyDescent="0.25">
      <c r="F13" s="178"/>
      <c r="G13" s="178"/>
      <c r="L13" s="94">
        <v>12</v>
      </c>
    </row>
    <row r="14" spans="1:12" ht="21.75" customHeight="1" thickBot="1" x14ac:dyDescent="0.4">
      <c r="B14" s="170" t="s">
        <v>53</v>
      </c>
      <c r="C14" s="170"/>
      <c r="D14" s="170"/>
      <c r="E14" s="170"/>
      <c r="F14" s="177" t="str">
        <f>IF(D10="",'Podpůrný list pro výpočty'!$C$17,"")</f>
        <v>Pro vyplňování seznamu zadejte počet soutěžících.</v>
      </c>
      <c r="G14" s="177"/>
      <c r="H14" s="68" t="str">
        <f>IF(COUNTBLANK(H16:H40)=25,"","Chybové hlášení:")</f>
        <v/>
      </c>
      <c r="L14" s="94">
        <v>13</v>
      </c>
    </row>
    <row r="15" spans="1:12" ht="31.5" customHeight="1" thickBot="1" x14ac:dyDescent="0.3">
      <c r="B15" s="168" t="s">
        <v>0</v>
      </c>
      <c r="C15" s="169"/>
      <c r="D15" s="173" t="s">
        <v>3</v>
      </c>
      <c r="E15" s="174"/>
      <c r="F15" s="55" t="s">
        <v>4</v>
      </c>
      <c r="G15" s="51" t="s">
        <v>55</v>
      </c>
      <c r="L15" s="94">
        <v>14</v>
      </c>
    </row>
    <row r="16" spans="1:12" ht="15.75" x14ac:dyDescent="0.25">
      <c r="B16" s="56" t="s">
        <v>13</v>
      </c>
      <c r="C16" s="62"/>
      <c r="D16" s="143"/>
      <c r="E16" s="143"/>
      <c r="F16" s="63"/>
      <c r="G16" s="57" t="str">
        <f>IF($D$10&gt;=L2,IF(AND(C16=0,D16=0,F16=0)=TRUE,'Podpůrný list pro výpočty'!$C$13,IF(AND(C16=0,D16=0)=TRUE,'Podpůrný list pro výpočty'!$C$19,IF(F16&gt;0,YEAR('Podpůrný list pro výpočty'!$C$40)-YEAR(F16),'Podpůrný list pro výpočty'!$C$20))),"")</f>
        <v/>
      </c>
      <c r="H16" s="27" t="str">
        <f>IF($D$10&gt;=L2,IF(OR(AND(C16=0,D16=0),F16=0)=FALSE,"",IF(AND(C16=0,D16=0,F16=0)=TRUE,'Podpůrný list pro výpočty'!$C$9,'Podpůrný list pro výpočty'!$C$21)),IF((AND(C16=0,D16=0,F16=0)=TRUE),"",'Podpůrný list pro výpočty'!$C$10))</f>
        <v/>
      </c>
      <c r="L16" s="94">
        <v>15</v>
      </c>
    </row>
    <row r="17" spans="2:12" ht="15.75" x14ac:dyDescent="0.25">
      <c r="B17" s="58" t="s">
        <v>14</v>
      </c>
      <c r="C17" s="64"/>
      <c r="D17" s="145"/>
      <c r="E17" s="145"/>
      <c r="F17" s="65"/>
      <c r="G17" s="59" t="str">
        <f>IF($D$10&gt;=L3,IF(AND(C17=0,D17=0,F17=0)=TRUE,'Podpůrný list pro výpočty'!$C$13,IF(AND(C17=0,D17=0)=TRUE,'Podpůrný list pro výpočty'!$C$19,IF(F17&gt;0,YEAR('Podpůrný list pro výpočty'!$C$40)-YEAR(F17),'Podpůrný list pro výpočty'!$C$20))),"")</f>
        <v/>
      </c>
      <c r="H17" s="27" t="str">
        <f>IF($D$10&gt;=L3,IF(OR(AND(C17=0,D17=0),F17=0)=FALSE,"",IF(AND(C17=0,D17=0,F17=0)=TRUE,'Podpůrný list pro výpočty'!$C$9,'Podpůrný list pro výpočty'!$C$21)),IF((AND(C17=0,D17=0,F17=0)=TRUE),"",'Podpůrný list pro výpočty'!$C$10))</f>
        <v/>
      </c>
      <c r="L17" s="94">
        <v>16</v>
      </c>
    </row>
    <row r="18" spans="2:12" ht="15.75" x14ac:dyDescent="0.25">
      <c r="B18" s="58" t="s">
        <v>15</v>
      </c>
      <c r="C18" s="64"/>
      <c r="D18" s="145"/>
      <c r="E18" s="145"/>
      <c r="F18" s="65"/>
      <c r="G18" s="59" t="str">
        <f>IF($D$10&gt;=L4,IF(AND(C18=0,D18=0,F18=0)=TRUE,'Podpůrný list pro výpočty'!$C$13,IF(AND(C18=0,D18=0)=TRUE,'Podpůrný list pro výpočty'!$C$19,IF(F18&gt;0,YEAR('Podpůrný list pro výpočty'!$C$40)-YEAR(F18),'Podpůrný list pro výpočty'!$C$20))),"")</f>
        <v/>
      </c>
      <c r="H18" s="27" t="str">
        <f>IF($D$10&gt;=L4,IF(OR(AND(C18=0,D18=0),F18=0)=FALSE,"",IF(AND(C18=0,D18=0,F18=0)=TRUE,'Podpůrný list pro výpočty'!$C$9,'Podpůrný list pro výpočty'!$C$21)),IF((AND(C18=0,D18=0,F18=0)=TRUE),"",'Podpůrný list pro výpočty'!$C$10))</f>
        <v/>
      </c>
      <c r="L18" s="94">
        <v>17</v>
      </c>
    </row>
    <row r="19" spans="2:12" ht="15.75" x14ac:dyDescent="0.25">
      <c r="B19" s="58" t="s">
        <v>16</v>
      </c>
      <c r="C19" s="64"/>
      <c r="D19" s="145"/>
      <c r="E19" s="145"/>
      <c r="F19" s="65"/>
      <c r="G19" s="59" t="str">
        <f>IF($D$10&gt;=L5,IF(AND(C19=0,D19=0,F19=0)=TRUE,'Podpůrný list pro výpočty'!$C$13,IF(AND(C19=0,D19=0)=TRUE,'Podpůrný list pro výpočty'!$C$19,IF(F19&gt;0,YEAR('Podpůrný list pro výpočty'!$C$40)-YEAR(F19),'Podpůrný list pro výpočty'!$C$20))),"")</f>
        <v/>
      </c>
      <c r="H19" s="27" t="str">
        <f>IF($D$10&gt;=L5,IF(OR(AND(C19=0,D19=0),F19=0)=FALSE,"",IF(AND(C19=0,D19=0,F19=0)=TRUE,'Podpůrný list pro výpočty'!$C$9,'Podpůrný list pro výpočty'!$C$21)),IF((AND(C19=0,D19=0,F19=0)=TRUE),"",'Podpůrný list pro výpočty'!$C$10))</f>
        <v/>
      </c>
      <c r="L19" s="94">
        <v>18</v>
      </c>
    </row>
    <row r="20" spans="2:12" ht="15.75" x14ac:dyDescent="0.25">
      <c r="B20" s="58" t="s">
        <v>17</v>
      </c>
      <c r="C20" s="64"/>
      <c r="D20" s="145"/>
      <c r="E20" s="145"/>
      <c r="F20" s="65"/>
      <c r="G20" s="59" t="str">
        <f>IF($D$10&gt;=L6,IF(AND(C20=0,D20=0,F20=0)=TRUE,'Podpůrný list pro výpočty'!$C$13,IF(AND(C20=0,D20=0)=TRUE,'Podpůrný list pro výpočty'!$C$19,IF(F20&gt;0,YEAR('Podpůrný list pro výpočty'!$C$40)-YEAR(F20),'Podpůrný list pro výpočty'!$C$20))),"")</f>
        <v/>
      </c>
      <c r="H20" s="27" t="str">
        <f>IF($D$10&gt;=L6,IF(OR(AND(C20=0,D20=0),F20=0)=FALSE,"",IF(AND(C20=0,D20=0,F20=0)=TRUE,'Podpůrný list pro výpočty'!$C$9,'Podpůrný list pro výpočty'!$C$21)),IF((AND(C20=0,D20=0,F20=0)=TRUE),"",'Podpůrný list pro výpočty'!$C$10))</f>
        <v/>
      </c>
      <c r="L20" s="94">
        <v>19</v>
      </c>
    </row>
    <row r="21" spans="2:12" ht="15.75" x14ac:dyDescent="0.25">
      <c r="B21" s="58" t="s">
        <v>18</v>
      </c>
      <c r="C21" s="64"/>
      <c r="D21" s="145"/>
      <c r="E21" s="145"/>
      <c r="F21" s="65"/>
      <c r="G21" s="59" t="str">
        <f>IF($D$10&gt;=L7,IF(AND(C21=0,D21=0,F21=0)=TRUE,'Podpůrný list pro výpočty'!$C$13,IF(AND(C21=0,D21=0)=TRUE,'Podpůrný list pro výpočty'!$C$19,IF(F21&gt;0,YEAR('Podpůrný list pro výpočty'!$C$40)-YEAR(F21),'Podpůrný list pro výpočty'!$C$20))),"")</f>
        <v/>
      </c>
      <c r="H21" s="27" t="str">
        <f>IF($D$10&gt;=L7,IF(OR(AND(C21=0,D21=0),F21=0)=FALSE,"",IF(AND(C21=0,D21=0,F21=0)=TRUE,'Podpůrný list pro výpočty'!$C$9,'Podpůrný list pro výpočty'!$C$21)),IF((AND(C21=0,D21=0,F21=0)=TRUE),"",'Podpůrný list pro výpočty'!$C$10))</f>
        <v/>
      </c>
      <c r="J21" s="98"/>
      <c r="L21" s="94">
        <v>20</v>
      </c>
    </row>
    <row r="22" spans="2:12" ht="15.75" x14ac:dyDescent="0.25">
      <c r="B22" s="58" t="s">
        <v>19</v>
      </c>
      <c r="C22" s="64"/>
      <c r="D22" s="145"/>
      <c r="E22" s="145"/>
      <c r="F22" s="65"/>
      <c r="G22" s="59" t="str">
        <f>IF($D$10&gt;=L8,IF(AND(C22=0,D22=0,F22=0)=TRUE,'Podpůrný list pro výpočty'!$C$13,IF(AND(C22=0,D22=0)=TRUE,'Podpůrný list pro výpočty'!$C$19,IF(F22&gt;0,YEAR('Podpůrný list pro výpočty'!$C$40)-YEAR(F22),'Podpůrný list pro výpočty'!$C$20))),"")</f>
        <v/>
      </c>
      <c r="H22" s="27" t="str">
        <f>IF($D$10&gt;=L8,IF(OR(AND(C22=0,D22=0),F22=0)=FALSE,"",IF(AND(C22=0,D22=0,F22=0)=TRUE,'Podpůrný list pro výpočty'!$C$9,'Podpůrný list pro výpočty'!$C$21)),IF((AND(C22=0,D22=0,F22=0)=TRUE),"",'Podpůrný list pro výpočty'!$C$10))</f>
        <v/>
      </c>
      <c r="J22" s="98"/>
      <c r="L22" s="94">
        <v>21</v>
      </c>
    </row>
    <row r="23" spans="2:12" ht="15.75" x14ac:dyDescent="0.25">
      <c r="B23" s="58" t="s">
        <v>20</v>
      </c>
      <c r="C23" s="64"/>
      <c r="D23" s="145"/>
      <c r="E23" s="145"/>
      <c r="F23" s="65"/>
      <c r="G23" s="59" t="str">
        <f>IF($D$10&gt;=L9,IF(AND(C23=0,D23=0,F23=0)=TRUE,'Podpůrný list pro výpočty'!$C$13,IF(AND(C23=0,D23=0)=TRUE,'Podpůrný list pro výpočty'!$C$19,IF(F23&gt;0,YEAR('Podpůrný list pro výpočty'!$C$40)-YEAR(F23),'Podpůrný list pro výpočty'!$C$20))),"")</f>
        <v/>
      </c>
      <c r="H23" s="27" t="str">
        <f>IF($D$10&gt;=L9,IF(OR(AND(C23=0,D23=0),F23=0)=FALSE,"",IF(AND(C23=0,D23=0,F23=0)=TRUE,'Podpůrný list pro výpočty'!$C$9,'Podpůrný list pro výpočty'!$C$21)),IF((AND(C23=0,D23=0,F23=0)=TRUE),"",'Podpůrný list pro výpočty'!$C$10))</f>
        <v/>
      </c>
      <c r="L23" s="94">
        <v>22</v>
      </c>
    </row>
    <row r="24" spans="2:12" ht="15.75" x14ac:dyDescent="0.25">
      <c r="B24" s="58" t="s">
        <v>21</v>
      </c>
      <c r="C24" s="64"/>
      <c r="D24" s="145"/>
      <c r="E24" s="145"/>
      <c r="F24" s="65"/>
      <c r="G24" s="59" t="str">
        <f>IF($D$10&gt;=L10,IF(AND(C24=0,D24=0,F24=0)=TRUE,'Podpůrný list pro výpočty'!$C$13,IF(AND(C24=0,D24=0)=TRUE,'Podpůrný list pro výpočty'!$C$19,IF(F24&gt;0,YEAR('Podpůrný list pro výpočty'!$C$40)-YEAR(F24),'Podpůrný list pro výpočty'!$C$20))),"")</f>
        <v/>
      </c>
      <c r="H24" s="27" t="str">
        <f>IF($D$10&gt;=L10,IF(OR(AND(C24=0,D24=0),F24=0)=FALSE,"",IF(AND(C24=0,D24=0,F24=0)=TRUE,'Podpůrný list pro výpočty'!$C$9,'Podpůrný list pro výpočty'!$C$21)),IF((AND(C24=0,D24=0,F24=0)=TRUE),"",'Podpůrný list pro výpočty'!$C$10))</f>
        <v/>
      </c>
      <c r="L24" s="94">
        <v>23</v>
      </c>
    </row>
    <row r="25" spans="2:12" ht="15.75" x14ac:dyDescent="0.25">
      <c r="B25" s="58" t="s">
        <v>22</v>
      </c>
      <c r="C25" s="64"/>
      <c r="D25" s="145"/>
      <c r="E25" s="145"/>
      <c r="F25" s="65"/>
      <c r="G25" s="59" t="str">
        <f>IF($D$10&gt;=L11,IF(AND(C25=0,D25=0,F25=0)=TRUE,'Podpůrný list pro výpočty'!$C$13,IF(AND(C25=0,D25=0)=TRUE,'Podpůrný list pro výpočty'!$C$19,IF(F25&gt;0,YEAR('Podpůrný list pro výpočty'!$C$40)-YEAR(F25),'Podpůrný list pro výpočty'!$C$20))),"")</f>
        <v/>
      </c>
      <c r="H25" s="27" t="str">
        <f>IF($D$10&gt;=L11,IF(OR(AND(C25=0,D25=0),F25=0)=FALSE,"",IF(AND(C25=0,D25=0,F25=0)=TRUE,'Podpůrný list pro výpočty'!$C$9,'Podpůrný list pro výpočty'!$C$21)),IF((AND(C25=0,D25=0,F25=0)=TRUE),"",'Podpůrný list pro výpočty'!$C$10))</f>
        <v/>
      </c>
      <c r="L25" s="94">
        <v>24</v>
      </c>
    </row>
    <row r="26" spans="2:12" ht="15.75" x14ac:dyDescent="0.25">
      <c r="B26" s="58" t="s">
        <v>61</v>
      </c>
      <c r="C26" s="64"/>
      <c r="D26" s="145"/>
      <c r="E26" s="145"/>
      <c r="F26" s="65"/>
      <c r="G26" s="59" t="str">
        <f>IF($D$10&gt;=L12,IF(AND(C26=0,D26=0,F26=0)=TRUE,'Podpůrný list pro výpočty'!$C$13,IF(AND(C26=0,D26=0)=TRUE,'Podpůrný list pro výpočty'!$C$19,IF(F26&gt;0,YEAR('Podpůrný list pro výpočty'!$C$40)-YEAR(F26),'Podpůrný list pro výpočty'!$C$20))),"")</f>
        <v/>
      </c>
      <c r="H26" s="27" t="str">
        <f>IF($D$10&gt;=L12,IF(OR(AND(C26=0,D26=0),F26=0)=FALSE,"",IF(AND(C26=0,D26=0,F26=0)=TRUE,'Podpůrný list pro výpočty'!$C$9,'Podpůrný list pro výpočty'!$C$21)),IF((AND(C26=0,D26=0,F26=0)=TRUE),"",'Podpůrný list pro výpočty'!$C$10))</f>
        <v/>
      </c>
      <c r="L26" s="94">
        <v>25</v>
      </c>
    </row>
    <row r="27" spans="2:12" ht="15.75" x14ac:dyDescent="0.25">
      <c r="B27" s="58" t="s">
        <v>62</v>
      </c>
      <c r="C27" s="64"/>
      <c r="D27" s="145"/>
      <c r="E27" s="145"/>
      <c r="F27" s="65"/>
      <c r="G27" s="59" t="str">
        <f>IF($D$10&gt;=L13,IF(AND(C27=0,D27=0,F27=0)=TRUE,'Podpůrný list pro výpočty'!$C$13,IF(AND(C27=0,D27=0)=TRUE,'Podpůrný list pro výpočty'!$C$19,IF(F27&gt;0,YEAR('Podpůrný list pro výpočty'!$C$40)-YEAR(F27),'Podpůrný list pro výpočty'!$C$20))),"")</f>
        <v/>
      </c>
      <c r="H27" s="27" t="str">
        <f>IF($D$10&gt;=L13,IF(OR(AND(C27=0,D27=0),F27=0)=FALSE,"",IF(AND(C27=0,D27=0,F27=0)=TRUE,'Podpůrný list pro výpočty'!$C$9,'Podpůrný list pro výpočty'!$C$21)),IF((AND(C27=0,D27=0,F27=0)=TRUE),"",'Podpůrný list pro výpočty'!$C$10))</f>
        <v/>
      </c>
    </row>
    <row r="28" spans="2:12" ht="15.75" x14ac:dyDescent="0.25">
      <c r="B28" s="58" t="s">
        <v>63</v>
      </c>
      <c r="C28" s="64"/>
      <c r="D28" s="145"/>
      <c r="E28" s="145"/>
      <c r="F28" s="65"/>
      <c r="G28" s="59" t="str">
        <f>IF($D$10&gt;=L14,IF(AND(C28=0,D28=0,F28=0)=TRUE,'Podpůrný list pro výpočty'!$C$13,IF(AND(C28=0,D28=0)=TRUE,'Podpůrný list pro výpočty'!$C$19,IF(F28&gt;0,YEAR('Podpůrný list pro výpočty'!$C$40)-YEAR(F28),'Podpůrný list pro výpočty'!$C$20))),"")</f>
        <v/>
      </c>
      <c r="H28" s="27" t="str">
        <f>IF($D$10&gt;=L14,IF(OR(AND(C28=0,D28=0),F28=0)=FALSE,"",IF(AND(C28=0,D28=0,F28=0)=TRUE,'Podpůrný list pro výpočty'!$C$9,'Podpůrný list pro výpočty'!$C$21)),IF((AND(C28=0,D28=0,F28=0)=TRUE),"",'Podpůrný list pro výpočty'!$C$10))</f>
        <v/>
      </c>
    </row>
    <row r="29" spans="2:12" ht="15.75" x14ac:dyDescent="0.25">
      <c r="B29" s="58" t="s">
        <v>64</v>
      </c>
      <c r="C29" s="64"/>
      <c r="D29" s="145"/>
      <c r="E29" s="145"/>
      <c r="F29" s="65"/>
      <c r="G29" s="59" t="str">
        <f>IF($D$10&gt;=L15,IF(AND(C29=0,D29=0,F29=0)=TRUE,'Podpůrný list pro výpočty'!$C$13,IF(AND(C29=0,D29=0)=TRUE,'Podpůrný list pro výpočty'!$C$19,IF(F29&gt;0,YEAR('Podpůrný list pro výpočty'!$C$40)-YEAR(F29),'Podpůrný list pro výpočty'!$C$20))),"")</f>
        <v/>
      </c>
      <c r="H29" s="27" t="str">
        <f>IF($D$10&gt;=L15,IF(OR(AND(C29=0,D29=0),F29=0)=FALSE,"",IF(AND(C29=0,D29=0,F29=0)=TRUE,'Podpůrný list pro výpočty'!$C$9,'Podpůrný list pro výpočty'!$C$21)),IF((AND(C29=0,D29=0,F29=0)=TRUE),"",'Podpůrný list pro výpočty'!$C$10))</f>
        <v/>
      </c>
      <c r="J29" s="97"/>
    </row>
    <row r="30" spans="2:12" ht="15.75" x14ac:dyDescent="0.25">
      <c r="B30" s="58" t="s">
        <v>65</v>
      </c>
      <c r="C30" s="64"/>
      <c r="D30" s="145"/>
      <c r="E30" s="145"/>
      <c r="F30" s="65"/>
      <c r="G30" s="59" t="str">
        <f>IF($D$10&gt;=L16,IF(AND(C30=0,D30=0,F30=0)=TRUE,'Podpůrný list pro výpočty'!$C$13,IF(AND(C30=0,D30=0)=TRUE,'Podpůrný list pro výpočty'!$C$19,IF(F30&gt;0,YEAR('Podpůrný list pro výpočty'!$C$40)-YEAR(F30),'Podpůrný list pro výpočty'!$C$20))),"")</f>
        <v/>
      </c>
      <c r="H30" s="27" t="str">
        <f>IF($D$10&gt;=L16,IF(OR(AND(C30=0,D30=0),F30=0)=FALSE,"",IF(AND(C30=0,D30=0,F30=0)=TRUE,'Podpůrný list pro výpočty'!$C$9,'Podpůrný list pro výpočty'!$C$21)),IF((AND(C30=0,D30=0,F30=0)=TRUE),"",'Podpůrný list pro výpočty'!$C$10))</f>
        <v/>
      </c>
    </row>
    <row r="31" spans="2:12" ht="15.75" x14ac:dyDescent="0.25">
      <c r="B31" s="58" t="s">
        <v>66</v>
      </c>
      <c r="C31" s="64"/>
      <c r="D31" s="145"/>
      <c r="E31" s="145"/>
      <c r="F31" s="65"/>
      <c r="G31" s="59" t="str">
        <f>IF($D$10&gt;=L17,IF(AND(C31=0,D31=0,F31=0)=TRUE,'Podpůrný list pro výpočty'!$C$13,IF(AND(C31=0,D31=0)=TRUE,'Podpůrný list pro výpočty'!$C$19,IF(F31&gt;0,YEAR('Podpůrný list pro výpočty'!$C$40)-YEAR(F31),'Podpůrný list pro výpočty'!$C$20))),"")</f>
        <v/>
      </c>
      <c r="H31" s="27" t="str">
        <f>IF($D$10&gt;=L17,IF(OR(AND(C31=0,D31=0),F31=0)=FALSE,"",IF(AND(C31=0,D31=0,F31=0)=TRUE,'Podpůrný list pro výpočty'!$C$9,'Podpůrný list pro výpočty'!$C$21)),IF((AND(C31=0,D31=0,F31=0)=TRUE),"",'Podpůrný list pro výpočty'!$C$10))</f>
        <v/>
      </c>
    </row>
    <row r="32" spans="2:12" ht="15.75" x14ac:dyDescent="0.25">
      <c r="B32" s="58" t="s">
        <v>67</v>
      </c>
      <c r="C32" s="64"/>
      <c r="D32" s="145"/>
      <c r="E32" s="145"/>
      <c r="F32" s="65"/>
      <c r="G32" s="59" t="str">
        <f>IF($D$10&gt;=L18,IF(AND(C32=0,D32=0,F32=0)=TRUE,'Podpůrný list pro výpočty'!$C$13,IF(AND(C32=0,D32=0)=TRUE,'Podpůrný list pro výpočty'!$C$19,IF(F32&gt;0,YEAR('Podpůrný list pro výpočty'!$C$40)-YEAR(F32),'Podpůrný list pro výpočty'!$C$20))),"")</f>
        <v/>
      </c>
      <c r="H32" s="27" t="str">
        <f>IF($D$10&gt;=L18,IF(OR(AND(C32=0,D32=0),F32=0)=FALSE,"",IF(AND(C32=0,D32=0,F32=0)=TRUE,'Podpůrný list pro výpočty'!$C$9,'Podpůrný list pro výpočty'!$C$21)),IF((AND(C32=0,D32=0,F32=0)=TRUE),"",'Podpůrný list pro výpočty'!$C$10))</f>
        <v/>
      </c>
    </row>
    <row r="33" spans="2:8" ht="15.75" x14ac:dyDescent="0.25">
      <c r="B33" s="58" t="s">
        <v>68</v>
      </c>
      <c r="C33" s="64"/>
      <c r="D33" s="145"/>
      <c r="E33" s="145"/>
      <c r="F33" s="65"/>
      <c r="G33" s="59" t="str">
        <f>IF($D$10&gt;=L19,IF(AND(C33=0,D33=0,F33=0)=TRUE,'Podpůrný list pro výpočty'!$C$13,IF(AND(C33=0,D33=0)=TRUE,'Podpůrný list pro výpočty'!$C$19,IF(F33&gt;0,YEAR('Podpůrný list pro výpočty'!$C$40)-YEAR(F33),'Podpůrný list pro výpočty'!$C$20))),"")</f>
        <v/>
      </c>
      <c r="H33" s="27" t="str">
        <f>IF($D$10&gt;=L19,IF(OR(AND(C33=0,D33=0),F33=0)=FALSE,"",IF(AND(C33=0,D33=0,F33=0)=TRUE,'Podpůrný list pro výpočty'!$C$9,'Podpůrný list pro výpočty'!$C$21)),IF((AND(C33=0,D33=0,F33=0)=TRUE),"",'Podpůrný list pro výpočty'!$C$10))</f>
        <v/>
      </c>
    </row>
    <row r="34" spans="2:8" ht="15.75" x14ac:dyDescent="0.25">
      <c r="B34" s="58" t="s">
        <v>69</v>
      </c>
      <c r="C34" s="64"/>
      <c r="D34" s="145"/>
      <c r="E34" s="145"/>
      <c r="F34" s="65"/>
      <c r="G34" s="59" t="str">
        <f>IF($D$10&gt;=L20,IF(AND(C34=0,D34=0,F34=0)=TRUE,'Podpůrný list pro výpočty'!$C$13,IF(AND(C34=0,D34=0)=TRUE,'Podpůrný list pro výpočty'!$C$19,IF(F34&gt;0,YEAR('Podpůrný list pro výpočty'!$C$40)-YEAR(F34),'Podpůrný list pro výpočty'!$C$20))),"")</f>
        <v/>
      </c>
      <c r="H34" s="27" t="str">
        <f>IF($D$10&gt;=L20,IF(OR(AND(C34=0,D34=0),F34=0)=FALSE,"",IF(AND(C34=0,D34=0,F34=0)=TRUE,'Podpůrný list pro výpočty'!$C$9,'Podpůrný list pro výpočty'!$C$21)),IF((AND(C34=0,D34=0,F34=0)=TRUE),"",'Podpůrný list pro výpočty'!$C$10))</f>
        <v/>
      </c>
    </row>
    <row r="35" spans="2:8" ht="15.75" x14ac:dyDescent="0.25">
      <c r="B35" s="58" t="s">
        <v>70</v>
      </c>
      <c r="C35" s="64"/>
      <c r="D35" s="145"/>
      <c r="E35" s="145"/>
      <c r="F35" s="65"/>
      <c r="G35" s="59" t="str">
        <f>IF($D$10&gt;=L21,IF(AND(C35=0,D35=0,F35=0)=TRUE,'Podpůrný list pro výpočty'!$C$13,IF(AND(C35=0,D35=0)=TRUE,'Podpůrný list pro výpočty'!$C$19,IF(F35&gt;0,YEAR('Podpůrný list pro výpočty'!$C$40)-YEAR(F35),'Podpůrný list pro výpočty'!$C$20))),"")</f>
        <v/>
      </c>
      <c r="H35" s="27" t="str">
        <f>IF($D$10&gt;=L21,IF(OR(AND(C35=0,D35=0),F35=0)=FALSE,"",IF(AND(C35=0,D35=0,F35=0)=TRUE,'Podpůrný list pro výpočty'!$C$9,'Podpůrný list pro výpočty'!$C$21)),IF((AND(C35=0,D35=0,F35=0)=TRUE),"",'Podpůrný list pro výpočty'!$C$10))</f>
        <v/>
      </c>
    </row>
    <row r="36" spans="2:8" ht="15.75" x14ac:dyDescent="0.25">
      <c r="B36" s="58" t="s">
        <v>71</v>
      </c>
      <c r="C36" s="64"/>
      <c r="D36" s="145"/>
      <c r="E36" s="145"/>
      <c r="F36" s="65"/>
      <c r="G36" s="59" t="str">
        <f>IF($D$10&gt;=L22,IF(AND(C36=0,D36=0,F36=0)=TRUE,'Podpůrný list pro výpočty'!$C$13,IF(AND(C36=0,D36=0)=TRUE,'Podpůrný list pro výpočty'!$C$19,IF(F36&gt;0,YEAR('Podpůrný list pro výpočty'!$C$40)-YEAR(F36),'Podpůrný list pro výpočty'!$C$20))),"")</f>
        <v/>
      </c>
      <c r="H36" s="27" t="str">
        <f>IF($D$10&gt;=L22,IF(OR(AND(C36=0,D36=0),F36=0)=FALSE,"",IF(AND(C36=0,D36=0,F36=0)=TRUE,'Podpůrný list pro výpočty'!$C$9,'Podpůrný list pro výpočty'!$C$21)),IF((AND(C36=0,D36=0,F36=0)=TRUE),"",'Podpůrný list pro výpočty'!$C$10))</f>
        <v/>
      </c>
    </row>
    <row r="37" spans="2:8" ht="15.75" x14ac:dyDescent="0.25">
      <c r="B37" s="58" t="s">
        <v>72</v>
      </c>
      <c r="C37" s="64"/>
      <c r="D37" s="145"/>
      <c r="E37" s="145"/>
      <c r="F37" s="65"/>
      <c r="G37" s="59" t="str">
        <f>IF($D$10&gt;=L23,IF(AND(C37=0,D37=0,F37=0)=TRUE,'Podpůrný list pro výpočty'!$C$13,IF(AND(C37=0,D37=0)=TRUE,'Podpůrný list pro výpočty'!$C$19,IF(F37&gt;0,YEAR('Podpůrný list pro výpočty'!$C$40)-YEAR(F37),'Podpůrný list pro výpočty'!$C$20))),"")</f>
        <v/>
      </c>
      <c r="H37" s="27" t="str">
        <f>IF($D$10&gt;=L23,IF(OR(AND(C37=0,D37=0),F37=0)=FALSE,"",IF(AND(C37=0,D37=0,F37=0)=TRUE,'Podpůrný list pro výpočty'!$C$9,'Podpůrný list pro výpočty'!$C$21)),IF((AND(C37=0,D37=0,F37=0)=TRUE),"",'Podpůrný list pro výpočty'!$C$10))</f>
        <v/>
      </c>
    </row>
    <row r="38" spans="2:8" ht="15.75" x14ac:dyDescent="0.25">
      <c r="B38" s="58" t="s">
        <v>73</v>
      </c>
      <c r="C38" s="64"/>
      <c r="D38" s="145"/>
      <c r="E38" s="145"/>
      <c r="F38" s="65"/>
      <c r="G38" s="59" t="str">
        <f>IF($D$10&gt;=L24,IF(AND(C38=0,D38=0,F38=0)=TRUE,'Podpůrný list pro výpočty'!$C$13,IF(AND(C38=0,D38=0)=TRUE,'Podpůrný list pro výpočty'!$C$19,IF(F38&gt;0,YEAR('Podpůrný list pro výpočty'!$C$40)-YEAR(F38),'Podpůrný list pro výpočty'!$C$20))),"")</f>
        <v/>
      </c>
      <c r="H38" s="27" t="str">
        <f>IF($D$10&gt;=L24,IF(OR(AND(C38=0,D38=0),F38=0)=FALSE,"",IF(AND(C38=0,D38=0,F38=0)=TRUE,'Podpůrný list pro výpočty'!$C$9,'Podpůrný list pro výpočty'!$C$21)),IF((AND(C38=0,D38=0,F38=0)=TRUE),"",'Podpůrný list pro výpočty'!$C$10))</f>
        <v/>
      </c>
    </row>
    <row r="39" spans="2:8" ht="15.75" x14ac:dyDescent="0.25">
      <c r="B39" s="58" t="s">
        <v>74</v>
      </c>
      <c r="C39" s="64"/>
      <c r="D39" s="145"/>
      <c r="E39" s="145"/>
      <c r="F39" s="65"/>
      <c r="G39" s="59" t="str">
        <f>IF($D$10&gt;=L25,IF(AND(C39=0,D39=0,F39=0)=TRUE,'Podpůrný list pro výpočty'!$C$13,IF(AND(C39=0,D39=0)=TRUE,'Podpůrný list pro výpočty'!$C$19,IF(F39&gt;0,YEAR('Podpůrný list pro výpočty'!$C$40)-YEAR(F39),'Podpůrný list pro výpočty'!$C$20))),"")</f>
        <v/>
      </c>
      <c r="H39" s="27" t="str">
        <f>IF($D$10&gt;=L25,IF(OR(AND(C39=0,D39=0),F39=0)=FALSE,"",IF(AND(C39=0,D39=0,F39=0)=TRUE,'Podpůrný list pro výpočty'!$C$9,'Podpůrný list pro výpočty'!$C$21)),IF((AND(C39=0,D39=0,F39=0)=TRUE),"",'Podpůrný list pro výpočty'!$C$10))</f>
        <v/>
      </c>
    </row>
    <row r="40" spans="2:8" ht="16.5" thickBot="1" x14ac:dyDescent="0.3">
      <c r="B40" s="60" t="s">
        <v>75</v>
      </c>
      <c r="C40" s="66"/>
      <c r="D40" s="144"/>
      <c r="E40" s="144"/>
      <c r="F40" s="67"/>
      <c r="G40" s="61" t="str">
        <f>IF($D$10&gt;=L26,IF(AND(C40=0,D40=0,F40=0)=TRUE,'Podpůrný list pro výpočty'!$C$13,IF(AND(C40=0,D40=0)=TRUE,'Podpůrný list pro výpočty'!$C$19,IF(F40&gt;0,YEAR('Podpůrný list pro výpočty'!$C$40)-YEAR(F40),'Podpůrný list pro výpočty'!$C$20))),"")</f>
        <v/>
      </c>
      <c r="H40" s="27" t="str">
        <f>IF($D$10&gt;=L26,IF(OR(AND(C40=0,D40=0),F40=0)=FALSE,"",IF(AND(C40=0,D40=0,F40=0)=TRUE,'Podpůrný list pro výpočty'!$C$9,'Podpůrný list pro výpočty'!$C$21)),IF((AND(C40=0,D40=0,F40=0)=TRUE),"",'Podpůrný list pro výpočty'!$C$10))</f>
        <v/>
      </c>
    </row>
  </sheetData>
  <sheetProtection algorithmName="SHA-512" hashValue="vNIxsT+1KC6gcdCz2bGUmGxmwYd/h2sNuK7JAKjpPHtRF6JCNjJCurjoQBE9utWG1MtfXbFDiP9VX1UlHwgAqA==" saltValue="FfQ0v948888GDeXFoQssYg==" spinCount="100000" sheet="1" objects="1" scenarios="1" selectLockedCells="1"/>
  <mergeCells count="52">
    <mergeCell ref="B5:C5"/>
    <mergeCell ref="D5:E5"/>
    <mergeCell ref="F5:G5"/>
    <mergeCell ref="A1:G1"/>
    <mergeCell ref="B3:E3"/>
    <mergeCell ref="B4:C4"/>
    <mergeCell ref="D4:E4"/>
    <mergeCell ref="F4:G4"/>
    <mergeCell ref="B6:C6"/>
    <mergeCell ref="D6:E6"/>
    <mergeCell ref="F6:G6"/>
    <mergeCell ref="B7:E7"/>
    <mergeCell ref="B8:C8"/>
    <mergeCell ref="D8:E8"/>
    <mergeCell ref="F8:G8"/>
    <mergeCell ref="B9:C9"/>
    <mergeCell ref="D9:E9"/>
    <mergeCell ref="F9:G9"/>
    <mergeCell ref="B10:C10"/>
    <mergeCell ref="D10:E10"/>
    <mergeCell ref="F10:G10"/>
    <mergeCell ref="D21:E21"/>
    <mergeCell ref="B11:C12"/>
    <mergeCell ref="F11:G13"/>
    <mergeCell ref="B14:E14"/>
    <mergeCell ref="F14:G14"/>
    <mergeCell ref="B15:C15"/>
    <mergeCell ref="D15:E15"/>
    <mergeCell ref="D16:E16"/>
    <mergeCell ref="D17:E17"/>
    <mergeCell ref="D18:E18"/>
    <mergeCell ref="D19:E19"/>
    <mergeCell ref="D20:E20"/>
    <mergeCell ref="D33:E33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40:E40"/>
    <mergeCell ref="D34:E34"/>
    <mergeCell ref="D35:E35"/>
    <mergeCell ref="D36:E36"/>
    <mergeCell ref="D37:E37"/>
    <mergeCell ref="D38:E38"/>
    <mergeCell ref="D39:E39"/>
  </mergeCells>
  <conditionalFormatting sqref="D4:E6 D8:D11 E8:E9 E11">
    <cfRule type="expression" dxfId="95" priority="4">
      <formula>D4=""</formula>
    </cfRule>
  </conditionalFormatting>
  <conditionalFormatting sqref="B16:B40">
    <cfRule type="expression" dxfId="94" priority="1">
      <formula>OR(AND(C16=0,D16=0),F16=0)=FALSE</formula>
    </cfRule>
  </conditionalFormatting>
  <conditionalFormatting sqref="A1:G1">
    <cfRule type="expression" dxfId="93" priority="3">
      <formula>$A$1&lt;&gt;$J$3</formula>
    </cfRule>
  </conditionalFormatting>
  <conditionalFormatting sqref="A2:H40">
    <cfRule type="expression" dxfId="92" priority="2">
      <formula>$A$1&lt;&gt;$J$3</formula>
    </cfRule>
  </conditionalFormatting>
  <conditionalFormatting sqref="B16:B39">
    <cfRule type="expression" dxfId="91" priority="5">
      <formula>$D$10&gt;=L2</formula>
    </cfRule>
  </conditionalFormatting>
  <conditionalFormatting sqref="C16:C39">
    <cfRule type="expression" dxfId="90" priority="6">
      <formula>$D$10&gt;=L2</formula>
    </cfRule>
  </conditionalFormatting>
  <conditionalFormatting sqref="F16:F39">
    <cfRule type="expression" dxfId="89" priority="8">
      <formula>$D$10&gt;=L2</formula>
    </cfRule>
  </conditionalFormatting>
  <conditionalFormatting sqref="G16:G39">
    <cfRule type="expression" dxfId="88" priority="9">
      <formula>$D$10&gt;=L2</formula>
    </cfRule>
  </conditionalFormatting>
  <conditionalFormatting sqref="D16:E39">
    <cfRule type="expression" dxfId="87" priority="7">
      <formula>$D$10&gt;=L2</formula>
    </cfRule>
  </conditionalFormatting>
  <conditionalFormatting sqref="B40:F40">
    <cfRule type="expression" dxfId="86" priority="11">
      <formula>$D$10=$L$26</formula>
    </cfRule>
  </conditionalFormatting>
  <conditionalFormatting sqref="G40">
    <cfRule type="expression" dxfId="85" priority="10">
      <formula>$D$10=$L$26</formula>
    </cfRule>
  </conditionalFormatting>
  <conditionalFormatting sqref="F11">
    <cfRule type="expression" dxfId="84" priority="12">
      <formula>$F$11=$J$4</formula>
    </cfRule>
  </conditionalFormatting>
  <dataValidations count="5">
    <dataValidation type="date" operator="lessThanOrEqual" allowBlank="1" showErrorMessage="1" errorTitle="Tornádo říká:" error="Pokoušíte se zadat datum, které je v budoucnosti." sqref="F16:F40">
      <formula1>TODAY()</formula1>
    </dataValidation>
    <dataValidation type="whole" allowBlank="1" showErrorMessage="1" errorTitle="Tornádo říká:" error="Prosím zadejte počet soutěžících, který odpovídá zvolené soutěžní kategorii. Počty soutěžících pro jednotlivé soutěžní kategorie naleznete v Propozicích soutěže Tornádo 2018." sqref="D10">
      <formula1>J6</formula1>
      <formula2>J7</formula2>
    </dataValidation>
    <dataValidation type="whole" allowBlank="1" showErrorMessage="1" errorTitle="Tornádo říká:" error="Prosím zadejte počet soutěžících, který odpovídá zvolené soutěžní kategorii. Počty soutěžících pro jednotlivé soutěžní kategorie naleznete v Propozicích soutěže Tornádo 2018." sqref="E10">
      <formula1>K9</formula1>
      <formula2>K10</formula2>
    </dataValidation>
    <dataValidation type="time" allowBlank="1" showInputMessage="1" showErrorMessage="1" errorTitle="Tornádo říká:" error="Prosím zadejte čas, který odpovídá zvolené soutěžní kategorii. Časy pro jednotlivé soutěžní kategorie naleznete v Propozicích soutěže Tornádo 2018." sqref="D9">
      <formula1>J9</formula1>
      <formula2>J10</formula2>
    </dataValidation>
    <dataValidation type="time" allowBlank="1" showInputMessage="1" showErrorMessage="1" errorTitle="Tornádo říká:" error="Prosím zadejte čas, který odpovídá zvolené soutěžní kategorii. Časy pro jednotlivé soutěžní kategorie naleznete v Propozicích soutěže Tornádo 2018." sqref="E9">
      <formula1>K11</formula1>
      <formula2>K12</formula2>
    </dataValidation>
  </dataValidations>
  <pageMargins left="0.31496062992125984" right="0.31496062992125984" top="0.59055118110236227" bottom="0.59055118110236227" header="0" footer="0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errorTitle="Tornádo říká:" error="Prosím vyberte výkonnostní třídu ze seznamu. Stávající text smažte a rozklikněte šipku vedle buňky._x000a_">
          <x14:formula1>
            <xm:f>IF('Základní informace o klubu'!$C$5=$A$1,'Podpůrný list pro výpočty'!$B$59:$B$60,'Podpůrný list pro výpočty'!$B$63:$B$64)</xm:f>
          </x14:formula1>
          <xm:sqref>D6:E6</xm:sqref>
        </x14:dataValidation>
        <x14:dataValidation type="list" allowBlank="1" showInputMessage="1" showErrorMessage="1" errorTitle="Tornádo říká:" error="Prosím vyberte věkovou kategorii ze seznamu. Stávající text smažte a rozklikněte šipku vedle buňky.">
          <x14:formula1>
            <xm:f>IF('Základní informace o klubu'!$C$5=$A$1,'Podpůrný list pro výpočty'!$B$45:$B$48,'Podpůrný list pro výpočty'!$B$63:$B$64)</xm:f>
          </x14:formula1>
          <xm:sqref>D5:E5</xm:sqref>
        </x14:dataValidation>
        <x14:dataValidation type="list" allowBlank="1" showInputMessage="1" showErrorMessage="1" errorTitle="Tornádo říká:" error="Prosím vyberte soutěžní kategorii ze seznamu. Stávající text smažte a rozklikněte šipku vedle buňky._x000a_">
          <x14:formula1>
            <xm:f>IF('Základní informace o klubu'!$C$5=$A$1,'Podpůrný list pro výpočty'!$B$51:$B$56,'Podpůrný list pro výpočty'!$B$63:$B$64)</xm:f>
          </x14:formula1>
          <xm:sqref>D4:E4</xm:sqref>
        </x14:dataValidation>
        <x14:dataValidation type="list" errorStyle="warning" allowBlank="1" showInputMessage="1" showErrorMessage="1" errorTitle="Tornádo říká:" error="Pokoušíte se zadat trenéra, který není uveden v seznamu. Prosím, doplňte jej na list: &quot;Základní informace o klubu&quot;.">
          <x14:formula1>
            <xm:f>IF('Základní informace o klubu'!$C$5=$A$1,'Základní informace o klubu'!$D$14:$D$21,'Podpůrný list pro výpočty'!$B$63:$B$64)</xm:f>
          </x14:formula1>
          <xm:sqref>E12</xm:sqref>
        </x14:dataValidation>
        <x14:dataValidation type="list" errorStyle="warning" allowBlank="1" showInputMessage="1" showErrorMessage="1" errorTitle="Tornádo říká:" error="Pokoušíte se zadat trenéra, který není uveden v seznamu. Prosím, doplňte jej na list: &quot;Základní informace o klubu&quot;." promptTitle="Tornádo říká:" prompt="Jména všech trenérů zadejte na listu: &quot;Základní informace o klubu&quot;, poté jen vybírejte ze seznamu.">
          <x14:formula1>
            <xm:f>IF('Základní informace o klubu'!$C$5=$A$1,'Základní informace o klubu'!$D$14:$D$21,'Podpůrný list pro výpočty'!$B$63:$B$64)</xm:f>
          </x14:formula1>
          <xm:sqref>E11</xm:sqref>
        </x14:dataValidation>
      </x14:dataValidation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"/>
  <sheetViews>
    <sheetView showGridLines="0" workbookViewId="0">
      <selection activeCell="D4" sqref="D4:E4"/>
    </sheetView>
  </sheetViews>
  <sheetFormatPr defaultRowHeight="15" x14ac:dyDescent="0.25"/>
  <cols>
    <col min="1" max="1" width="1.42578125" style="27" customWidth="1"/>
    <col min="2" max="2" width="3.5703125" style="27" customWidth="1"/>
    <col min="3" max="3" width="20.7109375" style="27" customWidth="1"/>
    <col min="4" max="4" width="3.5703125" style="27" customWidth="1"/>
    <col min="5" max="5" width="20.7109375" style="27" customWidth="1"/>
    <col min="6" max="6" width="19.28515625" style="27" customWidth="1"/>
    <col min="7" max="7" width="26.5703125" style="27" customWidth="1"/>
    <col min="8" max="8" width="67.85546875" style="27" customWidth="1"/>
    <col min="9" max="9" width="5.28515625" style="27" customWidth="1"/>
    <col min="10" max="10" width="86.85546875" style="94" customWidth="1"/>
    <col min="11" max="12" width="9.140625" style="94"/>
    <col min="13" max="16384" width="9.140625" style="27"/>
  </cols>
  <sheetData>
    <row r="1" spans="1:12" ht="28.5" x14ac:dyDescent="0.45">
      <c r="A1" s="128" t="str">
        <f>IF('Základní informace o klubu'!C24&gt;=14,IF('Základní informace o klubu'!C5=0,'Podpůrný list pro výpočty'!C7,'Základní informace o klubu'!C5),IF('Základní informace o klubu'!C5=0,IF('Základní informace o klubu'!C24=0,'Podpůrný list pro výpočty'!C5,'Podpůrný list pro výpočty'!C6),IF('Základní informace o klubu'!C24=0,'Podpůrný list pro výpočty'!C3,'Podpůrný list pro výpočty'!C4)))</f>
        <v>Vyplňte, prosím, název klubu a počet formací na listu: "Základní informace o klubu".</v>
      </c>
      <c r="B1" s="128"/>
      <c r="C1" s="128"/>
      <c r="D1" s="128"/>
      <c r="E1" s="128"/>
      <c r="F1" s="128"/>
      <c r="G1" s="128"/>
      <c r="H1" s="48"/>
    </row>
    <row r="2" spans="1:12" x14ac:dyDescent="0.25">
      <c r="J2" s="94" t="s">
        <v>120</v>
      </c>
      <c r="L2" s="94">
        <v>1</v>
      </c>
    </row>
    <row r="3" spans="1:12" ht="21.75" thickBot="1" x14ac:dyDescent="0.4">
      <c r="B3" s="170" t="s">
        <v>2</v>
      </c>
      <c r="C3" s="170"/>
      <c r="D3" s="170"/>
      <c r="E3" s="170"/>
      <c r="J3" s="94">
        <f>'Základní informace o klubu'!C5</f>
        <v>0</v>
      </c>
      <c r="L3" s="94">
        <v>2</v>
      </c>
    </row>
    <row r="4" spans="1:12" ht="15.75" x14ac:dyDescent="0.25">
      <c r="B4" s="125" t="s">
        <v>47</v>
      </c>
      <c r="C4" s="147"/>
      <c r="D4" s="149"/>
      <c r="E4" s="150"/>
      <c r="F4" s="159" t="str">
        <f>IF(D4=0,'Podpůrný list pro výpočty'!$C$15,"")</f>
        <v>Prosím vyplňte</v>
      </c>
      <c r="G4" s="160"/>
      <c r="J4" s="94" t="str">
        <f>'Podpůrný list pro výpočty'!C12</f>
        <v>Zadaný seznam soutěžících je v pořádku a odpovídá dané soutěžní kategorii.</v>
      </c>
      <c r="L4" s="94">
        <v>3</v>
      </c>
    </row>
    <row r="5" spans="1:12" ht="15.75" x14ac:dyDescent="0.25">
      <c r="B5" s="132" t="s">
        <v>48</v>
      </c>
      <c r="C5" s="146"/>
      <c r="D5" s="151"/>
      <c r="E5" s="152"/>
      <c r="F5" s="159" t="str">
        <f>IF(D5=0,'Podpůrný list pro výpočty'!$C$15,"")</f>
        <v>Prosím vyplňte</v>
      </c>
      <c r="G5" s="160"/>
      <c r="J5" s="94" t="s">
        <v>58</v>
      </c>
      <c r="L5" s="94">
        <v>4</v>
      </c>
    </row>
    <row r="6" spans="1:12" ht="16.5" thickBot="1" x14ac:dyDescent="0.3">
      <c r="B6" s="129" t="s">
        <v>49</v>
      </c>
      <c r="C6" s="148"/>
      <c r="D6" s="153"/>
      <c r="E6" s="154"/>
      <c r="F6" s="159" t="str">
        <f>IF(D6=0,'Podpůrný list pro výpočty'!$C$15,"")</f>
        <v>Prosím vyplňte</v>
      </c>
      <c r="G6" s="160"/>
      <c r="J6" s="94">
        <f>IF($D$4='Podpůrný list pro výpočty'!$B$51,'Podpůrný list pro výpočty'!$C$51,IF($D$4='Podpůrný list pro výpočty'!$B$52,'Podpůrný list pro výpočty'!$C$52,IF($D$4='Podpůrný list pro výpočty'!$B$53,'Podpůrný list pro výpočty'!$C$53,IF($D$4='Podpůrný list pro výpočty'!$B$54,'Podpůrný list pro výpočty'!$C$54,IF($D$4='Podpůrný list pro výpočty'!$B$55,'Podpůrný list pro výpočty'!$C$55,IF($D$4='Podpůrný list pro výpočty'!$B$56,'Podpůrný list pro výpočty'!$C$56,))))))</f>
        <v>0</v>
      </c>
      <c r="L6" s="94">
        <v>5</v>
      </c>
    </row>
    <row r="7" spans="1:12" ht="16.5" customHeight="1" thickBot="1" x14ac:dyDescent="0.3">
      <c r="B7" s="165"/>
      <c r="C7" s="166"/>
      <c r="D7" s="166"/>
      <c r="E7" s="167"/>
      <c r="J7" s="94">
        <f>IF($D$4='Podpůrný list pro výpočty'!$B$51,'Podpůrný list pro výpočty'!$D$51,IF($D$4='Podpůrný list pro výpočty'!$B$52,'Podpůrný list pro výpočty'!$D$52,IF($D$4='Podpůrný list pro výpočty'!$B$53,'Podpůrný list pro výpočty'!$D$53,IF($D$4='Podpůrný list pro výpočty'!$B$54,'Podpůrný list pro výpočty'!$D$54,IF($D$4='Podpůrný list pro výpočty'!$B$55,'Podpůrný list pro výpočty'!$D$55,IF($D$4='Podpůrný list pro výpočty'!$B$56,'Podpůrný list pro výpočty'!$D$56,))))))</f>
        <v>0</v>
      </c>
      <c r="L7" s="94">
        <v>6</v>
      </c>
    </row>
    <row r="8" spans="1:12" ht="15.75" x14ac:dyDescent="0.25">
      <c r="B8" s="125" t="s">
        <v>50</v>
      </c>
      <c r="C8" s="147"/>
      <c r="D8" s="155"/>
      <c r="E8" s="156"/>
      <c r="F8" s="159"/>
      <c r="G8" s="160"/>
      <c r="J8" s="94" t="s">
        <v>130</v>
      </c>
      <c r="L8" s="94">
        <v>7</v>
      </c>
    </row>
    <row r="9" spans="1:12" ht="15.75" x14ac:dyDescent="0.25">
      <c r="B9" s="132" t="s">
        <v>60</v>
      </c>
      <c r="C9" s="146"/>
      <c r="D9" s="157"/>
      <c r="E9" s="158"/>
      <c r="F9" s="175" t="str">
        <f>IF(D9=0,'Podpůrný list pro výpočty'!$C$16,"")</f>
        <v>Prosím vyplňte ve formátu m:ss, např.: 1:30</v>
      </c>
      <c r="G9" s="176"/>
      <c r="J9" s="95">
        <f>IF($D$4='Podpůrný list pro výpočty'!$B$67,'Podpůrný list pro výpočty'!$C$67,IF($D$4='Podpůrný list pro výpočty'!$B$68,'Podpůrný list pro výpočty'!$C$68,IF($D$4='Podpůrný list pro výpočty'!$B$69,'Podpůrný list pro výpočty'!$C$69,IF($D$4='Podpůrný list pro výpočty'!$B$70,'Podpůrný list pro výpočty'!$C$70,IF($D$4='Podpůrný list pro výpočty'!$B$71,'Podpůrný list pro výpočty'!$C$71,IF($D$4='Podpůrný list pro výpočty'!$B$72,'Podpůrný list pro výpočty'!$C$72,))))))*60</f>
        <v>0</v>
      </c>
      <c r="L9" s="94">
        <v>8</v>
      </c>
    </row>
    <row r="10" spans="1:12" ht="15.75" customHeight="1" x14ac:dyDescent="0.25">
      <c r="B10" s="132" t="s">
        <v>51</v>
      </c>
      <c r="C10" s="146"/>
      <c r="D10" s="171"/>
      <c r="E10" s="172"/>
      <c r="F10" s="159" t="str">
        <f>IF(D10=0,'Podpůrný list pro výpočty'!$C$15,"")</f>
        <v>Prosím vyplňte</v>
      </c>
      <c r="G10" s="160"/>
      <c r="J10" s="95">
        <f>IF($D$4='Podpůrný list pro výpočty'!$B$67,'Podpůrný list pro výpočty'!$D$67,IF($D$4='Podpůrný list pro výpočty'!$B$68,'Podpůrný list pro výpočty'!$D$68,IF($D$4='Podpůrný list pro výpočty'!$B$69,'Podpůrný list pro výpočty'!$D$69,IF($D$4='Podpůrný list pro výpočty'!$B$70,'Podpůrný list pro výpočty'!$D$70,IF($D$4='Podpůrný list pro výpočty'!$B$71,'Podpůrný list pro výpočty'!$D$71,IF($D$4='Podpůrný list pro výpočty'!$B$72,'Podpůrný list pro výpočty'!$D$72,))))))*60</f>
        <v>0</v>
      </c>
      <c r="L10" s="94">
        <v>9</v>
      </c>
    </row>
    <row r="11" spans="1:12" ht="15.75" x14ac:dyDescent="0.25">
      <c r="B11" s="161" t="s">
        <v>52</v>
      </c>
      <c r="C11" s="162"/>
      <c r="D11" s="49" t="s">
        <v>13</v>
      </c>
      <c r="E11" s="40"/>
      <c r="F11" s="178" t="str">
        <f>IF(OR(D4=0,D5=0,D9=0,D10=0)=TRUE,'Podpůrný list pro výpočty'!C23,IF($D$4=0,"",IF(COUNTBLANK(H16:H40)=25,'Podpůrný list pro výpočty'!C12,"")))</f>
        <v>Zkontrolujte, že máte vyplněny údaje: Soutěžní kategorie, Věková kategorie, Délka skladby a Počet soutěžících.</v>
      </c>
      <c r="G11" s="178"/>
      <c r="H11" s="69"/>
      <c r="J11" s="94" t="s">
        <v>114</v>
      </c>
      <c r="L11" s="94">
        <v>10</v>
      </c>
    </row>
    <row r="12" spans="1:12" ht="15.75" customHeight="1" thickBot="1" x14ac:dyDescent="0.3">
      <c r="B12" s="163"/>
      <c r="C12" s="164"/>
      <c r="D12" s="50" t="s">
        <v>14</v>
      </c>
      <c r="E12" s="41"/>
      <c r="F12" s="178"/>
      <c r="G12" s="178"/>
      <c r="J12" s="96" t="str">
        <f>IF(AND($D$4='Podpůrný list pro výpočty'!B74,$D$5='Podpůrný list pro výpočty'!C74),'Podpůrný list pro výpočty'!D74,IF(AND($D$4='Podpůrný list pro výpočty'!B75,$D$5='Podpůrný list pro výpočty'!C75),'Podpůrný list pro výpočty'!D75,IF(AND($D$4='Podpůrný list pro výpočty'!B76,$D$5='Podpůrný list pro výpočty'!C76),'Podpůrný list pro výpočty'!D76,IF(AND($D$4='Podpůrný list pro výpočty'!B77,$D$5='Podpůrný list pro výpočty'!C77),'Podpůrný list pro výpočty'!D77,IF(AND($D$4='Podpůrný list pro výpočty'!B78,$D$5='Podpůrný list pro výpočty'!C78),'Podpůrný list pro výpočty'!D78,IF(AND($D$4='Podpůrný list pro výpočty'!B79,$D$5='Podpůrný list pro výpočty'!C79),'Podpůrný list pro výpočty'!D79,IF(AND($D$4='Podpůrný list pro výpočty'!B80,$D$5='Podpůrný list pro výpočty'!C80),'Podpůrný list pro výpočty'!D80,IF(AND($D$4='Podpůrný list pro výpočty'!B81,$D$5='Podpůrný list pro výpočty'!C81),'Podpůrný list pro výpočty'!D81,IF(AND($D$4='Podpůrný list pro výpočty'!B82,$D$5='Podpůrný list pro výpočty'!C82),'Podpůrný list pro výpočty'!D82,IF(AND($D$4='Podpůrný list pro výpočty'!B83,$D$5='Podpůrný list pro výpočty'!C83),'Podpůrný list pro výpočty'!D83,IF(AND($D$4='Podpůrný list pro výpočty'!B84,$D$5='Podpůrný list pro výpočty'!C84),'Podpůrný list pro výpočty'!D84,IF(AND($D$4='Podpůrný list pro výpočty'!B85,$D$5='Podpůrný list pro výpočty'!C85),'Podpůrný list pro výpočty'!D85,IF(AND($D$4='Podpůrný list pro výpočty'!B86,$D$5='Podpůrný list pro výpočty'!C86),'Podpůrný list pro výpočty'!D86,IF(AND($D$4='Podpůrný list pro výpočty'!B87,$D$5='Podpůrný list pro výpočty'!C87),'Podpůrný list pro výpočty'!D87,IF(AND($D$4='Podpůrný list pro výpočty'!B88,$D$5='Podpůrný list pro výpočty'!C88),'Podpůrný list pro výpočty'!D88,IF(AND($D$4='Podpůrný list pro výpočty'!B89,$D$5='Podpůrný list pro výpočty'!C89),'Podpůrný list pro výpočty'!D89,IF(AND($D$4='Podpůrný list pro výpočty'!B90,$D$5='Podpůrný list pro výpočty'!C90),'Podpůrný list pro výpočty'!D90,IF(AND($D$4='Podpůrný list pro výpočty'!B91,$D$5='Podpůrný list pro výpočty'!C91),'Podpůrný list pro výpočty'!D91,IF(AND($D$4='Podpůrný list pro výpočty'!B92,$D$5='Podpůrný list pro výpočty'!C92),'Podpůrný list pro výpočty'!D92,IF(AND($D$4='Podpůrný list pro výpočty'!B93,$D$5='Podpůrný list pro výpočty'!C93),'Podpůrný list pro výpočty'!D93,IF(AND($D$4='Podpůrný list pro výpočty'!B94,$D$5='Podpůrný list pro výpočty'!C94),'Podpůrný list pro výpočty'!D94,IF(AND($D$4='Podpůrný list pro výpočty'!B95,$D$5='Podpůrný list pro výpočty'!C95),'Podpůrný list pro výpočty'!D95,IF(AND($D$4='Podpůrný list pro výpočty'!B96,$D$5='Podpůrný list pro výpočty'!C96),'Podpůrný list pro výpočty'!D96,IF(AND($D$4='Podpůrný list pro výpočty'!B97,$D$5='Podpůrný list pro výpočty'!C97),'Podpůrný list pro výpočty'!D97,IF(D4=D5,"",'Podpůrný list pro výpočty'!C14)))))))))))))))))))))))))</f>
        <v/>
      </c>
      <c r="L12" s="94">
        <v>11</v>
      </c>
    </row>
    <row r="13" spans="1:12" x14ac:dyDescent="0.25">
      <c r="F13" s="178"/>
      <c r="G13" s="178"/>
      <c r="L13" s="94">
        <v>12</v>
      </c>
    </row>
    <row r="14" spans="1:12" ht="21.75" customHeight="1" thickBot="1" x14ac:dyDescent="0.4">
      <c r="B14" s="170" t="s">
        <v>53</v>
      </c>
      <c r="C14" s="170"/>
      <c r="D14" s="170"/>
      <c r="E14" s="170"/>
      <c r="F14" s="177" t="str">
        <f>IF(D10="",'Podpůrný list pro výpočty'!$C$17,"")</f>
        <v>Pro vyplňování seznamu zadejte počet soutěžících.</v>
      </c>
      <c r="G14" s="177"/>
      <c r="H14" s="68" t="str">
        <f>IF(COUNTBLANK(H16:H40)=25,"","Chybové hlášení:")</f>
        <v/>
      </c>
      <c r="L14" s="94">
        <v>13</v>
      </c>
    </row>
    <row r="15" spans="1:12" ht="31.5" customHeight="1" thickBot="1" x14ac:dyDescent="0.3">
      <c r="B15" s="168" t="s">
        <v>0</v>
      </c>
      <c r="C15" s="169"/>
      <c r="D15" s="173" t="s">
        <v>3</v>
      </c>
      <c r="E15" s="174"/>
      <c r="F15" s="55" t="s">
        <v>4</v>
      </c>
      <c r="G15" s="51" t="s">
        <v>55</v>
      </c>
      <c r="L15" s="94">
        <v>14</v>
      </c>
    </row>
    <row r="16" spans="1:12" ht="15.75" x14ac:dyDescent="0.25">
      <c r="B16" s="56" t="s">
        <v>13</v>
      </c>
      <c r="C16" s="62"/>
      <c r="D16" s="143"/>
      <c r="E16" s="143"/>
      <c r="F16" s="63"/>
      <c r="G16" s="57" t="str">
        <f>IF($D$10&gt;=L2,IF(AND(C16=0,D16=0,F16=0)=TRUE,'Podpůrný list pro výpočty'!$C$13,IF(AND(C16=0,D16=0)=TRUE,'Podpůrný list pro výpočty'!$C$19,IF(F16&gt;0,YEAR('Podpůrný list pro výpočty'!$C$40)-YEAR(F16),'Podpůrný list pro výpočty'!$C$20))),"")</f>
        <v/>
      </c>
      <c r="H16" s="27" t="str">
        <f>IF($D$10&gt;=L2,IF(OR(AND(C16=0,D16=0),F16=0)=FALSE,"",IF(AND(C16=0,D16=0,F16=0)=TRUE,'Podpůrný list pro výpočty'!$C$9,'Podpůrný list pro výpočty'!$C$21)),IF((AND(C16=0,D16=0,F16=0)=TRUE),"",'Podpůrný list pro výpočty'!$C$10))</f>
        <v/>
      </c>
      <c r="L16" s="94">
        <v>15</v>
      </c>
    </row>
    <row r="17" spans="2:12" ht="15.75" x14ac:dyDescent="0.25">
      <c r="B17" s="58" t="s">
        <v>14</v>
      </c>
      <c r="C17" s="64"/>
      <c r="D17" s="145"/>
      <c r="E17" s="145"/>
      <c r="F17" s="65"/>
      <c r="G17" s="59" t="str">
        <f>IF($D$10&gt;=L3,IF(AND(C17=0,D17=0,F17=0)=TRUE,'Podpůrný list pro výpočty'!$C$13,IF(AND(C17=0,D17=0)=TRUE,'Podpůrný list pro výpočty'!$C$19,IF(F17&gt;0,YEAR('Podpůrný list pro výpočty'!$C$40)-YEAR(F17),'Podpůrný list pro výpočty'!$C$20))),"")</f>
        <v/>
      </c>
      <c r="H17" s="27" t="str">
        <f>IF($D$10&gt;=L3,IF(OR(AND(C17=0,D17=0),F17=0)=FALSE,"",IF(AND(C17=0,D17=0,F17=0)=TRUE,'Podpůrný list pro výpočty'!$C$9,'Podpůrný list pro výpočty'!$C$21)),IF((AND(C17=0,D17=0,F17=0)=TRUE),"",'Podpůrný list pro výpočty'!$C$10))</f>
        <v/>
      </c>
      <c r="L17" s="94">
        <v>16</v>
      </c>
    </row>
    <row r="18" spans="2:12" ht="15.75" x14ac:dyDescent="0.25">
      <c r="B18" s="58" t="s">
        <v>15</v>
      </c>
      <c r="C18" s="64"/>
      <c r="D18" s="145"/>
      <c r="E18" s="145"/>
      <c r="F18" s="65"/>
      <c r="G18" s="59" t="str">
        <f>IF($D$10&gt;=L4,IF(AND(C18=0,D18=0,F18=0)=TRUE,'Podpůrný list pro výpočty'!$C$13,IF(AND(C18=0,D18=0)=TRUE,'Podpůrný list pro výpočty'!$C$19,IF(F18&gt;0,YEAR('Podpůrný list pro výpočty'!$C$40)-YEAR(F18),'Podpůrný list pro výpočty'!$C$20))),"")</f>
        <v/>
      </c>
      <c r="H18" s="27" t="str">
        <f>IF($D$10&gt;=L4,IF(OR(AND(C18=0,D18=0),F18=0)=FALSE,"",IF(AND(C18=0,D18=0,F18=0)=TRUE,'Podpůrný list pro výpočty'!$C$9,'Podpůrný list pro výpočty'!$C$21)),IF((AND(C18=0,D18=0,F18=0)=TRUE),"",'Podpůrný list pro výpočty'!$C$10))</f>
        <v/>
      </c>
      <c r="L18" s="94">
        <v>17</v>
      </c>
    </row>
    <row r="19" spans="2:12" ht="15.75" x14ac:dyDescent="0.25">
      <c r="B19" s="58" t="s">
        <v>16</v>
      </c>
      <c r="C19" s="64"/>
      <c r="D19" s="145"/>
      <c r="E19" s="145"/>
      <c r="F19" s="65"/>
      <c r="G19" s="59" t="str">
        <f>IF($D$10&gt;=L5,IF(AND(C19=0,D19=0,F19=0)=TRUE,'Podpůrný list pro výpočty'!$C$13,IF(AND(C19=0,D19=0)=TRUE,'Podpůrný list pro výpočty'!$C$19,IF(F19&gt;0,YEAR('Podpůrný list pro výpočty'!$C$40)-YEAR(F19),'Podpůrný list pro výpočty'!$C$20))),"")</f>
        <v/>
      </c>
      <c r="H19" s="27" t="str">
        <f>IF($D$10&gt;=L5,IF(OR(AND(C19=0,D19=0),F19=0)=FALSE,"",IF(AND(C19=0,D19=0,F19=0)=TRUE,'Podpůrný list pro výpočty'!$C$9,'Podpůrný list pro výpočty'!$C$21)),IF((AND(C19=0,D19=0,F19=0)=TRUE),"",'Podpůrný list pro výpočty'!$C$10))</f>
        <v/>
      </c>
      <c r="L19" s="94">
        <v>18</v>
      </c>
    </row>
    <row r="20" spans="2:12" ht="15.75" x14ac:dyDescent="0.25">
      <c r="B20" s="58" t="s">
        <v>17</v>
      </c>
      <c r="C20" s="64"/>
      <c r="D20" s="145"/>
      <c r="E20" s="145"/>
      <c r="F20" s="65"/>
      <c r="G20" s="59" t="str">
        <f>IF($D$10&gt;=L6,IF(AND(C20=0,D20=0,F20=0)=TRUE,'Podpůrný list pro výpočty'!$C$13,IF(AND(C20=0,D20=0)=TRUE,'Podpůrný list pro výpočty'!$C$19,IF(F20&gt;0,YEAR('Podpůrný list pro výpočty'!$C$40)-YEAR(F20),'Podpůrný list pro výpočty'!$C$20))),"")</f>
        <v/>
      </c>
      <c r="H20" s="27" t="str">
        <f>IF($D$10&gt;=L6,IF(OR(AND(C20=0,D20=0),F20=0)=FALSE,"",IF(AND(C20=0,D20=0,F20=0)=TRUE,'Podpůrný list pro výpočty'!$C$9,'Podpůrný list pro výpočty'!$C$21)),IF((AND(C20=0,D20=0,F20=0)=TRUE),"",'Podpůrný list pro výpočty'!$C$10))</f>
        <v/>
      </c>
      <c r="L20" s="94">
        <v>19</v>
      </c>
    </row>
    <row r="21" spans="2:12" ht="15.75" x14ac:dyDescent="0.25">
      <c r="B21" s="58" t="s">
        <v>18</v>
      </c>
      <c r="C21" s="64"/>
      <c r="D21" s="145"/>
      <c r="E21" s="145"/>
      <c r="F21" s="65"/>
      <c r="G21" s="59" t="str">
        <f>IF($D$10&gt;=L7,IF(AND(C21=0,D21=0,F21=0)=TRUE,'Podpůrný list pro výpočty'!$C$13,IF(AND(C21=0,D21=0)=TRUE,'Podpůrný list pro výpočty'!$C$19,IF(F21&gt;0,YEAR('Podpůrný list pro výpočty'!$C$40)-YEAR(F21),'Podpůrný list pro výpočty'!$C$20))),"")</f>
        <v/>
      </c>
      <c r="H21" s="27" t="str">
        <f>IF($D$10&gt;=L7,IF(OR(AND(C21=0,D21=0),F21=0)=FALSE,"",IF(AND(C21=0,D21=0,F21=0)=TRUE,'Podpůrný list pro výpočty'!$C$9,'Podpůrný list pro výpočty'!$C$21)),IF((AND(C21=0,D21=0,F21=0)=TRUE),"",'Podpůrný list pro výpočty'!$C$10))</f>
        <v/>
      </c>
      <c r="J21" s="98"/>
      <c r="L21" s="94">
        <v>20</v>
      </c>
    </row>
    <row r="22" spans="2:12" ht="15.75" x14ac:dyDescent="0.25">
      <c r="B22" s="58" t="s">
        <v>19</v>
      </c>
      <c r="C22" s="64"/>
      <c r="D22" s="145"/>
      <c r="E22" s="145"/>
      <c r="F22" s="65"/>
      <c r="G22" s="59" t="str">
        <f>IF($D$10&gt;=L8,IF(AND(C22=0,D22=0,F22=0)=TRUE,'Podpůrný list pro výpočty'!$C$13,IF(AND(C22=0,D22=0)=TRUE,'Podpůrný list pro výpočty'!$C$19,IF(F22&gt;0,YEAR('Podpůrný list pro výpočty'!$C$40)-YEAR(F22),'Podpůrný list pro výpočty'!$C$20))),"")</f>
        <v/>
      </c>
      <c r="H22" s="27" t="str">
        <f>IF($D$10&gt;=L8,IF(OR(AND(C22=0,D22=0),F22=0)=FALSE,"",IF(AND(C22=0,D22=0,F22=0)=TRUE,'Podpůrný list pro výpočty'!$C$9,'Podpůrný list pro výpočty'!$C$21)),IF((AND(C22=0,D22=0,F22=0)=TRUE),"",'Podpůrný list pro výpočty'!$C$10))</f>
        <v/>
      </c>
      <c r="J22" s="98"/>
      <c r="L22" s="94">
        <v>21</v>
      </c>
    </row>
    <row r="23" spans="2:12" ht="15.75" x14ac:dyDescent="0.25">
      <c r="B23" s="58" t="s">
        <v>20</v>
      </c>
      <c r="C23" s="64"/>
      <c r="D23" s="145"/>
      <c r="E23" s="145"/>
      <c r="F23" s="65"/>
      <c r="G23" s="59" t="str">
        <f>IF($D$10&gt;=L9,IF(AND(C23=0,D23=0,F23=0)=TRUE,'Podpůrný list pro výpočty'!$C$13,IF(AND(C23=0,D23=0)=TRUE,'Podpůrný list pro výpočty'!$C$19,IF(F23&gt;0,YEAR('Podpůrný list pro výpočty'!$C$40)-YEAR(F23),'Podpůrný list pro výpočty'!$C$20))),"")</f>
        <v/>
      </c>
      <c r="H23" s="27" t="str">
        <f>IF($D$10&gt;=L9,IF(OR(AND(C23=0,D23=0),F23=0)=FALSE,"",IF(AND(C23=0,D23=0,F23=0)=TRUE,'Podpůrný list pro výpočty'!$C$9,'Podpůrný list pro výpočty'!$C$21)),IF((AND(C23=0,D23=0,F23=0)=TRUE),"",'Podpůrný list pro výpočty'!$C$10))</f>
        <v/>
      </c>
      <c r="L23" s="94">
        <v>22</v>
      </c>
    </row>
    <row r="24" spans="2:12" ht="15.75" x14ac:dyDescent="0.25">
      <c r="B24" s="58" t="s">
        <v>21</v>
      </c>
      <c r="C24" s="64"/>
      <c r="D24" s="145"/>
      <c r="E24" s="145"/>
      <c r="F24" s="65"/>
      <c r="G24" s="59" t="str">
        <f>IF($D$10&gt;=L10,IF(AND(C24=0,D24=0,F24=0)=TRUE,'Podpůrný list pro výpočty'!$C$13,IF(AND(C24=0,D24=0)=TRUE,'Podpůrný list pro výpočty'!$C$19,IF(F24&gt;0,YEAR('Podpůrný list pro výpočty'!$C$40)-YEAR(F24),'Podpůrný list pro výpočty'!$C$20))),"")</f>
        <v/>
      </c>
      <c r="H24" s="27" t="str">
        <f>IF($D$10&gt;=L10,IF(OR(AND(C24=0,D24=0),F24=0)=FALSE,"",IF(AND(C24=0,D24=0,F24=0)=TRUE,'Podpůrný list pro výpočty'!$C$9,'Podpůrný list pro výpočty'!$C$21)),IF((AND(C24=0,D24=0,F24=0)=TRUE),"",'Podpůrný list pro výpočty'!$C$10))</f>
        <v/>
      </c>
      <c r="L24" s="94">
        <v>23</v>
      </c>
    </row>
    <row r="25" spans="2:12" ht="15.75" x14ac:dyDescent="0.25">
      <c r="B25" s="58" t="s">
        <v>22</v>
      </c>
      <c r="C25" s="64"/>
      <c r="D25" s="145"/>
      <c r="E25" s="145"/>
      <c r="F25" s="65"/>
      <c r="G25" s="59" t="str">
        <f>IF($D$10&gt;=L11,IF(AND(C25=0,D25=0,F25=0)=TRUE,'Podpůrný list pro výpočty'!$C$13,IF(AND(C25=0,D25=0)=TRUE,'Podpůrný list pro výpočty'!$C$19,IF(F25&gt;0,YEAR('Podpůrný list pro výpočty'!$C$40)-YEAR(F25),'Podpůrný list pro výpočty'!$C$20))),"")</f>
        <v/>
      </c>
      <c r="H25" s="27" t="str">
        <f>IF($D$10&gt;=L11,IF(OR(AND(C25=0,D25=0),F25=0)=FALSE,"",IF(AND(C25=0,D25=0,F25=0)=TRUE,'Podpůrný list pro výpočty'!$C$9,'Podpůrný list pro výpočty'!$C$21)),IF((AND(C25=0,D25=0,F25=0)=TRUE),"",'Podpůrný list pro výpočty'!$C$10))</f>
        <v/>
      </c>
      <c r="L25" s="94">
        <v>24</v>
      </c>
    </row>
    <row r="26" spans="2:12" ht="15.75" x14ac:dyDescent="0.25">
      <c r="B26" s="58" t="s">
        <v>61</v>
      </c>
      <c r="C26" s="64"/>
      <c r="D26" s="145"/>
      <c r="E26" s="145"/>
      <c r="F26" s="65"/>
      <c r="G26" s="59" t="str">
        <f>IF($D$10&gt;=L12,IF(AND(C26=0,D26=0,F26=0)=TRUE,'Podpůrný list pro výpočty'!$C$13,IF(AND(C26=0,D26=0)=TRUE,'Podpůrný list pro výpočty'!$C$19,IF(F26&gt;0,YEAR('Podpůrný list pro výpočty'!$C$40)-YEAR(F26),'Podpůrný list pro výpočty'!$C$20))),"")</f>
        <v/>
      </c>
      <c r="H26" s="27" t="str">
        <f>IF($D$10&gt;=L12,IF(OR(AND(C26=0,D26=0),F26=0)=FALSE,"",IF(AND(C26=0,D26=0,F26=0)=TRUE,'Podpůrný list pro výpočty'!$C$9,'Podpůrný list pro výpočty'!$C$21)),IF((AND(C26=0,D26=0,F26=0)=TRUE),"",'Podpůrný list pro výpočty'!$C$10))</f>
        <v/>
      </c>
      <c r="L26" s="94">
        <v>25</v>
      </c>
    </row>
    <row r="27" spans="2:12" ht="15.75" x14ac:dyDescent="0.25">
      <c r="B27" s="58" t="s">
        <v>62</v>
      </c>
      <c r="C27" s="64"/>
      <c r="D27" s="145"/>
      <c r="E27" s="145"/>
      <c r="F27" s="65"/>
      <c r="G27" s="59" t="str">
        <f>IF($D$10&gt;=L13,IF(AND(C27=0,D27=0,F27=0)=TRUE,'Podpůrný list pro výpočty'!$C$13,IF(AND(C27=0,D27=0)=TRUE,'Podpůrný list pro výpočty'!$C$19,IF(F27&gt;0,YEAR('Podpůrný list pro výpočty'!$C$40)-YEAR(F27),'Podpůrný list pro výpočty'!$C$20))),"")</f>
        <v/>
      </c>
      <c r="H27" s="27" t="str">
        <f>IF($D$10&gt;=L13,IF(OR(AND(C27=0,D27=0),F27=0)=FALSE,"",IF(AND(C27=0,D27=0,F27=0)=TRUE,'Podpůrný list pro výpočty'!$C$9,'Podpůrný list pro výpočty'!$C$21)),IF((AND(C27=0,D27=0,F27=0)=TRUE),"",'Podpůrný list pro výpočty'!$C$10))</f>
        <v/>
      </c>
    </row>
    <row r="28" spans="2:12" ht="15.75" x14ac:dyDescent="0.25">
      <c r="B28" s="58" t="s">
        <v>63</v>
      </c>
      <c r="C28" s="64"/>
      <c r="D28" s="145"/>
      <c r="E28" s="145"/>
      <c r="F28" s="65"/>
      <c r="G28" s="59" t="str">
        <f>IF($D$10&gt;=L14,IF(AND(C28=0,D28=0,F28=0)=TRUE,'Podpůrný list pro výpočty'!$C$13,IF(AND(C28=0,D28=0)=TRUE,'Podpůrný list pro výpočty'!$C$19,IF(F28&gt;0,YEAR('Podpůrný list pro výpočty'!$C$40)-YEAR(F28),'Podpůrný list pro výpočty'!$C$20))),"")</f>
        <v/>
      </c>
      <c r="H28" s="27" t="str">
        <f>IF($D$10&gt;=L14,IF(OR(AND(C28=0,D28=0),F28=0)=FALSE,"",IF(AND(C28=0,D28=0,F28=0)=TRUE,'Podpůrný list pro výpočty'!$C$9,'Podpůrný list pro výpočty'!$C$21)),IF((AND(C28=0,D28=0,F28=0)=TRUE),"",'Podpůrný list pro výpočty'!$C$10))</f>
        <v/>
      </c>
    </row>
    <row r="29" spans="2:12" ht="15.75" x14ac:dyDescent="0.25">
      <c r="B29" s="58" t="s">
        <v>64</v>
      </c>
      <c r="C29" s="64"/>
      <c r="D29" s="145"/>
      <c r="E29" s="145"/>
      <c r="F29" s="65"/>
      <c r="G29" s="59" t="str">
        <f>IF($D$10&gt;=L15,IF(AND(C29=0,D29=0,F29=0)=TRUE,'Podpůrný list pro výpočty'!$C$13,IF(AND(C29=0,D29=0)=TRUE,'Podpůrný list pro výpočty'!$C$19,IF(F29&gt;0,YEAR('Podpůrný list pro výpočty'!$C$40)-YEAR(F29),'Podpůrný list pro výpočty'!$C$20))),"")</f>
        <v/>
      </c>
      <c r="H29" s="27" t="str">
        <f>IF($D$10&gt;=L15,IF(OR(AND(C29=0,D29=0),F29=0)=FALSE,"",IF(AND(C29=0,D29=0,F29=0)=TRUE,'Podpůrný list pro výpočty'!$C$9,'Podpůrný list pro výpočty'!$C$21)),IF((AND(C29=0,D29=0,F29=0)=TRUE),"",'Podpůrný list pro výpočty'!$C$10))</f>
        <v/>
      </c>
      <c r="J29" s="97"/>
    </row>
    <row r="30" spans="2:12" ht="15.75" x14ac:dyDescent="0.25">
      <c r="B30" s="58" t="s">
        <v>65</v>
      </c>
      <c r="C30" s="64"/>
      <c r="D30" s="145"/>
      <c r="E30" s="145"/>
      <c r="F30" s="65"/>
      <c r="G30" s="59" t="str">
        <f>IF($D$10&gt;=L16,IF(AND(C30=0,D30=0,F30=0)=TRUE,'Podpůrný list pro výpočty'!$C$13,IF(AND(C30=0,D30=0)=TRUE,'Podpůrný list pro výpočty'!$C$19,IF(F30&gt;0,YEAR('Podpůrný list pro výpočty'!$C$40)-YEAR(F30),'Podpůrný list pro výpočty'!$C$20))),"")</f>
        <v/>
      </c>
      <c r="H30" s="27" t="str">
        <f>IF($D$10&gt;=L16,IF(OR(AND(C30=0,D30=0),F30=0)=FALSE,"",IF(AND(C30=0,D30=0,F30=0)=TRUE,'Podpůrný list pro výpočty'!$C$9,'Podpůrný list pro výpočty'!$C$21)),IF((AND(C30=0,D30=0,F30=0)=TRUE),"",'Podpůrný list pro výpočty'!$C$10))</f>
        <v/>
      </c>
    </row>
    <row r="31" spans="2:12" ht="15.75" x14ac:dyDescent="0.25">
      <c r="B31" s="58" t="s">
        <v>66</v>
      </c>
      <c r="C31" s="64"/>
      <c r="D31" s="145"/>
      <c r="E31" s="145"/>
      <c r="F31" s="65"/>
      <c r="G31" s="59" t="str">
        <f>IF($D$10&gt;=L17,IF(AND(C31=0,D31=0,F31=0)=TRUE,'Podpůrný list pro výpočty'!$C$13,IF(AND(C31=0,D31=0)=TRUE,'Podpůrný list pro výpočty'!$C$19,IF(F31&gt;0,YEAR('Podpůrný list pro výpočty'!$C$40)-YEAR(F31),'Podpůrný list pro výpočty'!$C$20))),"")</f>
        <v/>
      </c>
      <c r="H31" s="27" t="str">
        <f>IF($D$10&gt;=L17,IF(OR(AND(C31=0,D31=0),F31=0)=FALSE,"",IF(AND(C31=0,D31=0,F31=0)=TRUE,'Podpůrný list pro výpočty'!$C$9,'Podpůrný list pro výpočty'!$C$21)),IF((AND(C31=0,D31=0,F31=0)=TRUE),"",'Podpůrný list pro výpočty'!$C$10))</f>
        <v/>
      </c>
    </row>
    <row r="32" spans="2:12" ht="15.75" x14ac:dyDescent="0.25">
      <c r="B32" s="58" t="s">
        <v>67</v>
      </c>
      <c r="C32" s="64"/>
      <c r="D32" s="145"/>
      <c r="E32" s="145"/>
      <c r="F32" s="65"/>
      <c r="G32" s="59" t="str">
        <f>IF($D$10&gt;=L18,IF(AND(C32=0,D32=0,F32=0)=TRUE,'Podpůrný list pro výpočty'!$C$13,IF(AND(C32=0,D32=0)=TRUE,'Podpůrný list pro výpočty'!$C$19,IF(F32&gt;0,YEAR('Podpůrný list pro výpočty'!$C$40)-YEAR(F32),'Podpůrný list pro výpočty'!$C$20))),"")</f>
        <v/>
      </c>
      <c r="H32" s="27" t="str">
        <f>IF($D$10&gt;=L18,IF(OR(AND(C32=0,D32=0),F32=0)=FALSE,"",IF(AND(C32=0,D32=0,F32=0)=TRUE,'Podpůrný list pro výpočty'!$C$9,'Podpůrný list pro výpočty'!$C$21)),IF((AND(C32=0,D32=0,F32=0)=TRUE),"",'Podpůrný list pro výpočty'!$C$10))</f>
        <v/>
      </c>
    </row>
    <row r="33" spans="2:8" ht="15.75" x14ac:dyDescent="0.25">
      <c r="B33" s="58" t="s">
        <v>68</v>
      </c>
      <c r="C33" s="64"/>
      <c r="D33" s="145"/>
      <c r="E33" s="145"/>
      <c r="F33" s="65"/>
      <c r="G33" s="59" t="str">
        <f>IF($D$10&gt;=L19,IF(AND(C33=0,D33=0,F33=0)=TRUE,'Podpůrný list pro výpočty'!$C$13,IF(AND(C33=0,D33=0)=TRUE,'Podpůrný list pro výpočty'!$C$19,IF(F33&gt;0,YEAR('Podpůrný list pro výpočty'!$C$40)-YEAR(F33),'Podpůrný list pro výpočty'!$C$20))),"")</f>
        <v/>
      </c>
      <c r="H33" s="27" t="str">
        <f>IF($D$10&gt;=L19,IF(OR(AND(C33=0,D33=0),F33=0)=FALSE,"",IF(AND(C33=0,D33=0,F33=0)=TRUE,'Podpůrný list pro výpočty'!$C$9,'Podpůrný list pro výpočty'!$C$21)),IF((AND(C33=0,D33=0,F33=0)=TRUE),"",'Podpůrný list pro výpočty'!$C$10))</f>
        <v/>
      </c>
    </row>
    <row r="34" spans="2:8" ht="15.75" x14ac:dyDescent="0.25">
      <c r="B34" s="58" t="s">
        <v>69</v>
      </c>
      <c r="C34" s="64"/>
      <c r="D34" s="145"/>
      <c r="E34" s="145"/>
      <c r="F34" s="65"/>
      <c r="G34" s="59" t="str">
        <f>IF($D$10&gt;=L20,IF(AND(C34=0,D34=0,F34=0)=TRUE,'Podpůrný list pro výpočty'!$C$13,IF(AND(C34=0,D34=0)=TRUE,'Podpůrný list pro výpočty'!$C$19,IF(F34&gt;0,YEAR('Podpůrný list pro výpočty'!$C$40)-YEAR(F34),'Podpůrný list pro výpočty'!$C$20))),"")</f>
        <v/>
      </c>
      <c r="H34" s="27" t="str">
        <f>IF($D$10&gt;=L20,IF(OR(AND(C34=0,D34=0),F34=0)=FALSE,"",IF(AND(C34=0,D34=0,F34=0)=TRUE,'Podpůrný list pro výpočty'!$C$9,'Podpůrný list pro výpočty'!$C$21)),IF((AND(C34=0,D34=0,F34=0)=TRUE),"",'Podpůrný list pro výpočty'!$C$10))</f>
        <v/>
      </c>
    </row>
    <row r="35" spans="2:8" ht="15.75" x14ac:dyDescent="0.25">
      <c r="B35" s="58" t="s">
        <v>70</v>
      </c>
      <c r="C35" s="64"/>
      <c r="D35" s="145"/>
      <c r="E35" s="145"/>
      <c r="F35" s="65"/>
      <c r="G35" s="59" t="str">
        <f>IF($D$10&gt;=L21,IF(AND(C35=0,D35=0,F35=0)=TRUE,'Podpůrný list pro výpočty'!$C$13,IF(AND(C35=0,D35=0)=TRUE,'Podpůrný list pro výpočty'!$C$19,IF(F35&gt;0,YEAR('Podpůrný list pro výpočty'!$C$40)-YEAR(F35),'Podpůrný list pro výpočty'!$C$20))),"")</f>
        <v/>
      </c>
      <c r="H35" s="27" t="str">
        <f>IF($D$10&gt;=L21,IF(OR(AND(C35=0,D35=0),F35=0)=FALSE,"",IF(AND(C35=0,D35=0,F35=0)=TRUE,'Podpůrný list pro výpočty'!$C$9,'Podpůrný list pro výpočty'!$C$21)),IF((AND(C35=0,D35=0,F35=0)=TRUE),"",'Podpůrný list pro výpočty'!$C$10))</f>
        <v/>
      </c>
    </row>
    <row r="36" spans="2:8" ht="15.75" x14ac:dyDescent="0.25">
      <c r="B36" s="58" t="s">
        <v>71</v>
      </c>
      <c r="C36" s="64"/>
      <c r="D36" s="145"/>
      <c r="E36" s="145"/>
      <c r="F36" s="65"/>
      <c r="G36" s="59" t="str">
        <f>IF($D$10&gt;=L22,IF(AND(C36=0,D36=0,F36=0)=TRUE,'Podpůrný list pro výpočty'!$C$13,IF(AND(C36=0,D36=0)=TRUE,'Podpůrný list pro výpočty'!$C$19,IF(F36&gt;0,YEAR('Podpůrný list pro výpočty'!$C$40)-YEAR(F36),'Podpůrný list pro výpočty'!$C$20))),"")</f>
        <v/>
      </c>
      <c r="H36" s="27" t="str">
        <f>IF($D$10&gt;=L22,IF(OR(AND(C36=0,D36=0),F36=0)=FALSE,"",IF(AND(C36=0,D36=0,F36=0)=TRUE,'Podpůrný list pro výpočty'!$C$9,'Podpůrný list pro výpočty'!$C$21)),IF((AND(C36=0,D36=0,F36=0)=TRUE),"",'Podpůrný list pro výpočty'!$C$10))</f>
        <v/>
      </c>
    </row>
    <row r="37" spans="2:8" ht="15.75" x14ac:dyDescent="0.25">
      <c r="B37" s="58" t="s">
        <v>72</v>
      </c>
      <c r="C37" s="64"/>
      <c r="D37" s="145"/>
      <c r="E37" s="145"/>
      <c r="F37" s="65"/>
      <c r="G37" s="59" t="str">
        <f>IF($D$10&gt;=L23,IF(AND(C37=0,D37=0,F37=0)=TRUE,'Podpůrný list pro výpočty'!$C$13,IF(AND(C37=0,D37=0)=TRUE,'Podpůrný list pro výpočty'!$C$19,IF(F37&gt;0,YEAR('Podpůrný list pro výpočty'!$C$40)-YEAR(F37),'Podpůrný list pro výpočty'!$C$20))),"")</f>
        <v/>
      </c>
      <c r="H37" s="27" t="str">
        <f>IF($D$10&gt;=L23,IF(OR(AND(C37=0,D37=0),F37=0)=FALSE,"",IF(AND(C37=0,D37=0,F37=0)=TRUE,'Podpůrný list pro výpočty'!$C$9,'Podpůrný list pro výpočty'!$C$21)),IF((AND(C37=0,D37=0,F37=0)=TRUE),"",'Podpůrný list pro výpočty'!$C$10))</f>
        <v/>
      </c>
    </row>
    <row r="38" spans="2:8" ht="15.75" x14ac:dyDescent="0.25">
      <c r="B38" s="58" t="s">
        <v>73</v>
      </c>
      <c r="C38" s="64"/>
      <c r="D38" s="145"/>
      <c r="E38" s="145"/>
      <c r="F38" s="65"/>
      <c r="G38" s="59" t="str">
        <f>IF($D$10&gt;=L24,IF(AND(C38=0,D38=0,F38=0)=TRUE,'Podpůrný list pro výpočty'!$C$13,IF(AND(C38=0,D38=0)=TRUE,'Podpůrný list pro výpočty'!$C$19,IF(F38&gt;0,YEAR('Podpůrný list pro výpočty'!$C$40)-YEAR(F38),'Podpůrný list pro výpočty'!$C$20))),"")</f>
        <v/>
      </c>
      <c r="H38" s="27" t="str">
        <f>IF($D$10&gt;=L24,IF(OR(AND(C38=0,D38=0),F38=0)=FALSE,"",IF(AND(C38=0,D38=0,F38=0)=TRUE,'Podpůrný list pro výpočty'!$C$9,'Podpůrný list pro výpočty'!$C$21)),IF((AND(C38=0,D38=0,F38=0)=TRUE),"",'Podpůrný list pro výpočty'!$C$10))</f>
        <v/>
      </c>
    </row>
    <row r="39" spans="2:8" ht="15.75" x14ac:dyDescent="0.25">
      <c r="B39" s="58" t="s">
        <v>74</v>
      </c>
      <c r="C39" s="64"/>
      <c r="D39" s="145"/>
      <c r="E39" s="145"/>
      <c r="F39" s="65"/>
      <c r="G39" s="59" t="str">
        <f>IF($D$10&gt;=L25,IF(AND(C39=0,D39=0,F39=0)=TRUE,'Podpůrný list pro výpočty'!$C$13,IF(AND(C39=0,D39=0)=TRUE,'Podpůrný list pro výpočty'!$C$19,IF(F39&gt;0,YEAR('Podpůrný list pro výpočty'!$C$40)-YEAR(F39),'Podpůrný list pro výpočty'!$C$20))),"")</f>
        <v/>
      </c>
      <c r="H39" s="27" t="str">
        <f>IF($D$10&gt;=L25,IF(OR(AND(C39=0,D39=0),F39=0)=FALSE,"",IF(AND(C39=0,D39=0,F39=0)=TRUE,'Podpůrný list pro výpočty'!$C$9,'Podpůrný list pro výpočty'!$C$21)),IF((AND(C39=0,D39=0,F39=0)=TRUE),"",'Podpůrný list pro výpočty'!$C$10))</f>
        <v/>
      </c>
    </row>
    <row r="40" spans="2:8" ht="16.5" thickBot="1" x14ac:dyDescent="0.3">
      <c r="B40" s="60" t="s">
        <v>75</v>
      </c>
      <c r="C40" s="66"/>
      <c r="D40" s="144"/>
      <c r="E40" s="144"/>
      <c r="F40" s="67"/>
      <c r="G40" s="61" t="str">
        <f>IF($D$10&gt;=L26,IF(AND(C40=0,D40=0,F40=0)=TRUE,'Podpůrný list pro výpočty'!$C$13,IF(AND(C40=0,D40=0)=TRUE,'Podpůrný list pro výpočty'!$C$19,IF(F40&gt;0,YEAR('Podpůrný list pro výpočty'!$C$40)-YEAR(F40),'Podpůrný list pro výpočty'!$C$20))),"")</f>
        <v/>
      </c>
      <c r="H40" s="27" t="str">
        <f>IF($D$10&gt;=L26,IF(OR(AND(C40=0,D40=0),F40=0)=FALSE,"",IF(AND(C40=0,D40=0,F40=0)=TRUE,'Podpůrný list pro výpočty'!$C$9,'Podpůrný list pro výpočty'!$C$21)),IF((AND(C40=0,D40=0,F40=0)=TRUE),"",'Podpůrný list pro výpočty'!$C$10))</f>
        <v/>
      </c>
    </row>
  </sheetData>
  <sheetProtection algorithmName="SHA-512" hashValue="K9823VUUOksmNVH2vDLQe4Or90YonI28xXI76aaVRN8F30/tnaOL85lT+ibw3vfIpTFy5ufI7e+VAjoZUDE8Kg==" saltValue="ZJFZjdargoIHuyX9X72/AA==" spinCount="100000" sheet="1" objects="1" scenarios="1" selectLockedCells="1"/>
  <mergeCells count="52">
    <mergeCell ref="B5:C5"/>
    <mergeCell ref="D5:E5"/>
    <mergeCell ref="F5:G5"/>
    <mergeCell ref="A1:G1"/>
    <mergeCell ref="B3:E3"/>
    <mergeCell ref="B4:C4"/>
    <mergeCell ref="D4:E4"/>
    <mergeCell ref="F4:G4"/>
    <mergeCell ref="B6:C6"/>
    <mergeCell ref="D6:E6"/>
    <mergeCell ref="F6:G6"/>
    <mergeCell ref="B7:E7"/>
    <mergeCell ref="B8:C8"/>
    <mergeCell ref="D8:E8"/>
    <mergeCell ref="F8:G8"/>
    <mergeCell ref="B9:C9"/>
    <mergeCell ref="D9:E9"/>
    <mergeCell ref="F9:G9"/>
    <mergeCell ref="B10:C10"/>
    <mergeCell ref="D10:E10"/>
    <mergeCell ref="F10:G10"/>
    <mergeCell ref="D21:E21"/>
    <mergeCell ref="B11:C12"/>
    <mergeCell ref="F11:G13"/>
    <mergeCell ref="B14:E14"/>
    <mergeCell ref="F14:G14"/>
    <mergeCell ref="B15:C15"/>
    <mergeCell ref="D15:E15"/>
    <mergeCell ref="D16:E16"/>
    <mergeCell ref="D17:E17"/>
    <mergeCell ref="D18:E18"/>
    <mergeCell ref="D19:E19"/>
    <mergeCell ref="D20:E20"/>
    <mergeCell ref="D33:E33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40:E40"/>
    <mergeCell ref="D34:E34"/>
    <mergeCell ref="D35:E35"/>
    <mergeCell ref="D36:E36"/>
    <mergeCell ref="D37:E37"/>
    <mergeCell ref="D38:E38"/>
    <mergeCell ref="D39:E39"/>
  </mergeCells>
  <conditionalFormatting sqref="D4:E6 D8:D11 E8:E9 E11">
    <cfRule type="expression" dxfId="83" priority="4">
      <formula>D4=""</formula>
    </cfRule>
  </conditionalFormatting>
  <conditionalFormatting sqref="B16:B40">
    <cfRule type="expression" dxfId="82" priority="1">
      <formula>OR(AND(C16=0,D16=0),F16=0)=FALSE</formula>
    </cfRule>
  </conditionalFormatting>
  <conditionalFormatting sqref="A1:G1">
    <cfRule type="expression" dxfId="81" priority="3">
      <formula>$A$1&lt;&gt;$J$3</formula>
    </cfRule>
  </conditionalFormatting>
  <conditionalFormatting sqref="A2:H40">
    <cfRule type="expression" dxfId="80" priority="2">
      <formula>$A$1&lt;&gt;$J$3</formula>
    </cfRule>
  </conditionalFormatting>
  <conditionalFormatting sqref="B16:B39">
    <cfRule type="expression" dxfId="79" priority="5">
      <formula>$D$10&gt;=L2</formula>
    </cfRule>
  </conditionalFormatting>
  <conditionalFormatting sqref="C16:C39">
    <cfRule type="expression" dxfId="78" priority="6">
      <formula>$D$10&gt;=L2</formula>
    </cfRule>
  </conditionalFormatting>
  <conditionalFormatting sqref="F16:F39">
    <cfRule type="expression" dxfId="77" priority="8">
      <formula>$D$10&gt;=L2</formula>
    </cfRule>
  </conditionalFormatting>
  <conditionalFormatting sqref="G16:G39">
    <cfRule type="expression" dxfId="76" priority="9">
      <formula>$D$10&gt;=L2</formula>
    </cfRule>
  </conditionalFormatting>
  <conditionalFormatting sqref="D16:E39">
    <cfRule type="expression" dxfId="75" priority="7">
      <formula>$D$10&gt;=L2</formula>
    </cfRule>
  </conditionalFormatting>
  <conditionalFormatting sqref="B40:F40">
    <cfRule type="expression" dxfId="74" priority="11">
      <formula>$D$10=$L$26</formula>
    </cfRule>
  </conditionalFormatting>
  <conditionalFormatting sqref="G40">
    <cfRule type="expression" dxfId="73" priority="10">
      <formula>$D$10=$L$26</formula>
    </cfRule>
  </conditionalFormatting>
  <conditionalFormatting sqref="F11">
    <cfRule type="expression" dxfId="72" priority="12">
      <formula>$F$11=$J$4</formula>
    </cfRule>
  </conditionalFormatting>
  <dataValidations count="5">
    <dataValidation type="date" operator="lessThanOrEqual" allowBlank="1" showErrorMessage="1" errorTitle="Tornádo říká:" error="Pokoušíte se zadat datum, které je v budoucnosti." sqref="F16:F40">
      <formula1>TODAY()</formula1>
    </dataValidation>
    <dataValidation type="whole" allowBlank="1" showErrorMessage="1" errorTitle="Tornádo říká:" error="Prosím zadejte počet soutěžících, který odpovídá zvolené soutěžní kategorii. Počty soutěžících pro jednotlivé soutěžní kategorie naleznete v Propozicích soutěže Tornádo 2018." sqref="D10">
      <formula1>J6</formula1>
      <formula2>J7</formula2>
    </dataValidation>
    <dataValidation type="whole" allowBlank="1" showErrorMessage="1" errorTitle="Tornádo říká:" error="Prosím zadejte počet soutěžících, který odpovídá zvolené soutěžní kategorii. Počty soutěžících pro jednotlivé soutěžní kategorie naleznete v Propozicích soutěže Tornádo 2018." sqref="E10">
      <formula1>K9</formula1>
      <formula2>K10</formula2>
    </dataValidation>
    <dataValidation type="time" allowBlank="1" showInputMessage="1" showErrorMessage="1" errorTitle="Tornádo říká:" error="Prosím zadejte čas, který odpovídá zvolené soutěžní kategorii. Časy pro jednotlivé soutěžní kategorie naleznete v Propozicích soutěže Tornádo 2018." sqref="D9">
      <formula1>J9</formula1>
      <formula2>J10</formula2>
    </dataValidation>
    <dataValidation type="time" allowBlank="1" showInputMessage="1" showErrorMessage="1" errorTitle="Tornádo říká:" error="Prosím zadejte čas, který odpovídá zvolené soutěžní kategorii. Časy pro jednotlivé soutěžní kategorie naleznete v Propozicích soutěže Tornádo 2018." sqref="E9">
      <formula1>K11</formula1>
      <formula2>K12</formula2>
    </dataValidation>
  </dataValidations>
  <pageMargins left="0.31496062992125984" right="0.31496062992125984" top="0.59055118110236227" bottom="0.59055118110236227" header="0" footer="0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errorTitle="Tornádo říká:" error="Prosím vyberte výkonnostní třídu ze seznamu. Stávající text smažte a rozklikněte šipku vedle buňky._x000a_">
          <x14:formula1>
            <xm:f>IF('Základní informace o klubu'!$C$5=$A$1,'Podpůrný list pro výpočty'!$B$59:$B$60,'Podpůrný list pro výpočty'!$B$63:$B$64)</xm:f>
          </x14:formula1>
          <xm:sqref>D6:E6</xm:sqref>
        </x14:dataValidation>
        <x14:dataValidation type="list" allowBlank="1" showInputMessage="1" showErrorMessage="1" errorTitle="Tornádo říká:" error="Prosím vyberte věkovou kategorii ze seznamu. Stávající text smažte a rozklikněte šipku vedle buňky.">
          <x14:formula1>
            <xm:f>IF('Základní informace o klubu'!$C$5=$A$1,'Podpůrný list pro výpočty'!$B$45:$B$48,'Podpůrný list pro výpočty'!$B$63:$B$64)</xm:f>
          </x14:formula1>
          <xm:sqref>D5:E5</xm:sqref>
        </x14:dataValidation>
        <x14:dataValidation type="list" allowBlank="1" showInputMessage="1" showErrorMessage="1" errorTitle="Tornádo říká:" error="Prosím vyberte soutěžní kategorii ze seznamu. Stávající text smažte a rozklikněte šipku vedle buňky._x000a_">
          <x14:formula1>
            <xm:f>IF('Základní informace o klubu'!$C$5=$A$1,'Podpůrný list pro výpočty'!$B$51:$B$56,'Podpůrný list pro výpočty'!$B$63:$B$64)</xm:f>
          </x14:formula1>
          <xm:sqref>D4:E4</xm:sqref>
        </x14:dataValidation>
        <x14:dataValidation type="list" errorStyle="warning" allowBlank="1" showInputMessage="1" showErrorMessage="1" errorTitle="Tornádo říká:" error="Pokoušíte se zadat trenéra, který není uveden v seznamu. Prosím, doplňte jej na list: &quot;Základní informace o klubu&quot;.">
          <x14:formula1>
            <xm:f>IF('Základní informace o klubu'!$C$5=$A$1,'Základní informace o klubu'!$D$14:$D$21,'Podpůrný list pro výpočty'!$B$63:$B$64)</xm:f>
          </x14:formula1>
          <xm:sqref>E12</xm:sqref>
        </x14:dataValidation>
        <x14:dataValidation type="list" errorStyle="warning" allowBlank="1" showInputMessage="1" showErrorMessage="1" errorTitle="Tornádo říká:" error="Pokoušíte se zadat trenéra, který není uveden v seznamu. Prosím, doplňte jej na list: &quot;Základní informace o klubu&quot;." promptTitle="Tornádo říká:" prompt="Jména všech trenérů zadejte na listu: &quot;Základní informace o klubu&quot;, poté jen vybírejte ze seznamu.">
          <x14:formula1>
            <xm:f>IF('Základní informace o klubu'!$C$5=$A$1,'Základní informace o klubu'!$D$14:$D$21,'Podpůrný list pro výpočty'!$B$63:$B$64)</xm:f>
          </x14:formula1>
          <xm:sqref>E11</xm:sqref>
        </x14:dataValidation>
      </x14:dataValidation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"/>
  <sheetViews>
    <sheetView showGridLines="0" workbookViewId="0">
      <selection activeCell="D4" sqref="D4:E4"/>
    </sheetView>
  </sheetViews>
  <sheetFormatPr defaultRowHeight="15" x14ac:dyDescent="0.25"/>
  <cols>
    <col min="1" max="1" width="1.42578125" style="27" customWidth="1"/>
    <col min="2" max="2" width="3.5703125" style="27" customWidth="1"/>
    <col min="3" max="3" width="20.7109375" style="27" customWidth="1"/>
    <col min="4" max="4" width="3.5703125" style="27" customWidth="1"/>
    <col min="5" max="5" width="20.7109375" style="27" customWidth="1"/>
    <col min="6" max="6" width="19.28515625" style="27" customWidth="1"/>
    <col min="7" max="7" width="26.5703125" style="27" customWidth="1"/>
    <col min="8" max="8" width="67.85546875" style="27" customWidth="1"/>
    <col min="9" max="9" width="5.28515625" style="27" customWidth="1"/>
    <col min="10" max="10" width="86.85546875" style="94" customWidth="1"/>
    <col min="11" max="12" width="9.140625" style="94"/>
    <col min="13" max="16384" width="9.140625" style="27"/>
  </cols>
  <sheetData>
    <row r="1" spans="1:12" ht="28.5" x14ac:dyDescent="0.45">
      <c r="A1" s="128" t="str">
        <f>IF('Základní informace o klubu'!C24&gt;=15,IF('Základní informace o klubu'!C5=0,'Podpůrný list pro výpočty'!C7,'Základní informace o klubu'!C5),IF('Základní informace o klubu'!C5=0,IF('Základní informace o klubu'!C24=0,'Podpůrný list pro výpočty'!C5,'Podpůrný list pro výpočty'!C6),IF('Základní informace o klubu'!C24=0,'Podpůrný list pro výpočty'!C3,'Podpůrný list pro výpočty'!C4)))</f>
        <v>Vyplňte, prosím, název klubu a počet formací na listu: "Základní informace o klubu".</v>
      </c>
      <c r="B1" s="128"/>
      <c r="C1" s="128"/>
      <c r="D1" s="128"/>
      <c r="E1" s="128"/>
      <c r="F1" s="128"/>
      <c r="G1" s="128"/>
      <c r="H1" s="48"/>
    </row>
    <row r="2" spans="1:12" x14ac:dyDescent="0.25">
      <c r="J2" s="94" t="s">
        <v>120</v>
      </c>
      <c r="L2" s="94">
        <v>1</v>
      </c>
    </row>
    <row r="3" spans="1:12" ht="21.75" thickBot="1" x14ac:dyDescent="0.4">
      <c r="B3" s="170" t="s">
        <v>2</v>
      </c>
      <c r="C3" s="170"/>
      <c r="D3" s="170"/>
      <c r="E3" s="170"/>
      <c r="J3" s="94">
        <f>'Základní informace o klubu'!C5</f>
        <v>0</v>
      </c>
      <c r="L3" s="94">
        <v>2</v>
      </c>
    </row>
    <row r="4" spans="1:12" ht="15.75" x14ac:dyDescent="0.25">
      <c r="B4" s="125" t="s">
        <v>47</v>
      </c>
      <c r="C4" s="147"/>
      <c r="D4" s="149"/>
      <c r="E4" s="150"/>
      <c r="F4" s="159" t="str">
        <f>IF(D4=0,'Podpůrný list pro výpočty'!$C$15,"")</f>
        <v>Prosím vyplňte</v>
      </c>
      <c r="G4" s="160"/>
      <c r="J4" s="94" t="str">
        <f>'Podpůrný list pro výpočty'!C12</f>
        <v>Zadaný seznam soutěžících je v pořádku a odpovídá dané soutěžní kategorii.</v>
      </c>
      <c r="L4" s="94">
        <v>3</v>
      </c>
    </row>
    <row r="5" spans="1:12" ht="15.75" x14ac:dyDescent="0.25">
      <c r="B5" s="132" t="s">
        <v>48</v>
      </c>
      <c r="C5" s="146"/>
      <c r="D5" s="151"/>
      <c r="E5" s="152"/>
      <c r="F5" s="159" t="str">
        <f>IF(D5=0,'Podpůrný list pro výpočty'!$C$15,"")</f>
        <v>Prosím vyplňte</v>
      </c>
      <c r="G5" s="160"/>
      <c r="J5" s="94" t="s">
        <v>58</v>
      </c>
      <c r="L5" s="94">
        <v>4</v>
      </c>
    </row>
    <row r="6" spans="1:12" ht="16.5" thickBot="1" x14ac:dyDescent="0.3">
      <c r="B6" s="129" t="s">
        <v>49</v>
      </c>
      <c r="C6" s="148"/>
      <c r="D6" s="153"/>
      <c r="E6" s="154"/>
      <c r="F6" s="159" t="str">
        <f>IF(D6=0,'Podpůrný list pro výpočty'!$C$15,"")</f>
        <v>Prosím vyplňte</v>
      </c>
      <c r="G6" s="160"/>
      <c r="J6" s="94">
        <f>IF($D$4='Podpůrný list pro výpočty'!$B$51,'Podpůrný list pro výpočty'!$C$51,IF($D$4='Podpůrný list pro výpočty'!$B$52,'Podpůrný list pro výpočty'!$C$52,IF($D$4='Podpůrný list pro výpočty'!$B$53,'Podpůrný list pro výpočty'!$C$53,IF($D$4='Podpůrný list pro výpočty'!$B$54,'Podpůrný list pro výpočty'!$C$54,IF($D$4='Podpůrný list pro výpočty'!$B$55,'Podpůrný list pro výpočty'!$C$55,IF($D$4='Podpůrný list pro výpočty'!$B$56,'Podpůrný list pro výpočty'!$C$56,))))))</f>
        <v>0</v>
      </c>
      <c r="L6" s="94">
        <v>5</v>
      </c>
    </row>
    <row r="7" spans="1:12" ht="16.5" customHeight="1" thickBot="1" x14ac:dyDescent="0.3">
      <c r="B7" s="165"/>
      <c r="C7" s="166"/>
      <c r="D7" s="166"/>
      <c r="E7" s="167"/>
      <c r="J7" s="94">
        <f>IF($D$4='Podpůrný list pro výpočty'!$B$51,'Podpůrný list pro výpočty'!$D$51,IF($D$4='Podpůrný list pro výpočty'!$B$52,'Podpůrný list pro výpočty'!$D$52,IF($D$4='Podpůrný list pro výpočty'!$B$53,'Podpůrný list pro výpočty'!$D$53,IF($D$4='Podpůrný list pro výpočty'!$B$54,'Podpůrný list pro výpočty'!$D$54,IF($D$4='Podpůrný list pro výpočty'!$B$55,'Podpůrný list pro výpočty'!$D$55,IF($D$4='Podpůrný list pro výpočty'!$B$56,'Podpůrný list pro výpočty'!$D$56,))))))</f>
        <v>0</v>
      </c>
      <c r="L7" s="94">
        <v>6</v>
      </c>
    </row>
    <row r="8" spans="1:12" ht="15.75" x14ac:dyDescent="0.25">
      <c r="B8" s="125" t="s">
        <v>50</v>
      </c>
      <c r="C8" s="147"/>
      <c r="D8" s="155"/>
      <c r="E8" s="156"/>
      <c r="F8" s="159"/>
      <c r="G8" s="160"/>
      <c r="J8" s="94" t="s">
        <v>130</v>
      </c>
      <c r="L8" s="94">
        <v>7</v>
      </c>
    </row>
    <row r="9" spans="1:12" ht="15.75" x14ac:dyDescent="0.25">
      <c r="B9" s="132" t="s">
        <v>60</v>
      </c>
      <c r="C9" s="146"/>
      <c r="D9" s="157"/>
      <c r="E9" s="158"/>
      <c r="F9" s="175" t="str">
        <f>IF(D9=0,'Podpůrný list pro výpočty'!$C$16,"")</f>
        <v>Prosím vyplňte ve formátu m:ss, např.: 1:30</v>
      </c>
      <c r="G9" s="176"/>
      <c r="J9" s="95">
        <f>IF($D$4='Podpůrný list pro výpočty'!$B$67,'Podpůrný list pro výpočty'!$C$67,IF($D$4='Podpůrný list pro výpočty'!$B$68,'Podpůrný list pro výpočty'!$C$68,IF($D$4='Podpůrný list pro výpočty'!$B$69,'Podpůrný list pro výpočty'!$C$69,IF($D$4='Podpůrný list pro výpočty'!$B$70,'Podpůrný list pro výpočty'!$C$70,IF($D$4='Podpůrný list pro výpočty'!$B$71,'Podpůrný list pro výpočty'!$C$71,IF($D$4='Podpůrný list pro výpočty'!$B$72,'Podpůrný list pro výpočty'!$C$72,))))))*60</f>
        <v>0</v>
      </c>
      <c r="L9" s="94">
        <v>8</v>
      </c>
    </row>
    <row r="10" spans="1:12" ht="15.75" customHeight="1" x14ac:dyDescent="0.25">
      <c r="B10" s="132" t="s">
        <v>51</v>
      </c>
      <c r="C10" s="146"/>
      <c r="D10" s="171"/>
      <c r="E10" s="172"/>
      <c r="F10" s="159" t="str">
        <f>IF(D10=0,'Podpůrný list pro výpočty'!$C$15,"")</f>
        <v>Prosím vyplňte</v>
      </c>
      <c r="G10" s="160"/>
      <c r="J10" s="95">
        <f>IF($D$4='Podpůrný list pro výpočty'!$B$67,'Podpůrný list pro výpočty'!$D$67,IF($D$4='Podpůrný list pro výpočty'!$B$68,'Podpůrný list pro výpočty'!$D$68,IF($D$4='Podpůrný list pro výpočty'!$B$69,'Podpůrný list pro výpočty'!$D$69,IF($D$4='Podpůrný list pro výpočty'!$B$70,'Podpůrný list pro výpočty'!$D$70,IF($D$4='Podpůrný list pro výpočty'!$B$71,'Podpůrný list pro výpočty'!$D$71,IF($D$4='Podpůrný list pro výpočty'!$B$72,'Podpůrný list pro výpočty'!$D$72,))))))*60</f>
        <v>0</v>
      </c>
      <c r="L10" s="94">
        <v>9</v>
      </c>
    </row>
    <row r="11" spans="1:12" ht="15.75" x14ac:dyDescent="0.25">
      <c r="B11" s="161" t="s">
        <v>52</v>
      </c>
      <c r="C11" s="162"/>
      <c r="D11" s="49" t="s">
        <v>13</v>
      </c>
      <c r="E11" s="40"/>
      <c r="F11" s="178" t="str">
        <f>IF(OR(D4=0,D5=0,D9=0,D10=0)=TRUE,'Podpůrný list pro výpočty'!C23,IF($D$4=0,"",IF(COUNTBLANK(H16:H40)=25,'Podpůrný list pro výpočty'!C12,"")))</f>
        <v>Zkontrolujte, že máte vyplněny údaje: Soutěžní kategorie, Věková kategorie, Délka skladby a Počet soutěžících.</v>
      </c>
      <c r="G11" s="178"/>
      <c r="H11" s="69"/>
      <c r="J11" s="94" t="s">
        <v>114</v>
      </c>
      <c r="L11" s="94">
        <v>10</v>
      </c>
    </row>
    <row r="12" spans="1:12" ht="15.75" customHeight="1" thickBot="1" x14ac:dyDescent="0.3">
      <c r="B12" s="163"/>
      <c r="C12" s="164"/>
      <c r="D12" s="50" t="s">
        <v>14</v>
      </c>
      <c r="E12" s="41"/>
      <c r="F12" s="178"/>
      <c r="G12" s="178"/>
      <c r="J12" s="96" t="str">
        <f>IF(AND($D$4='Podpůrný list pro výpočty'!B74,$D$5='Podpůrný list pro výpočty'!C74),'Podpůrný list pro výpočty'!D74,IF(AND($D$4='Podpůrný list pro výpočty'!B75,$D$5='Podpůrný list pro výpočty'!C75),'Podpůrný list pro výpočty'!D75,IF(AND($D$4='Podpůrný list pro výpočty'!B76,$D$5='Podpůrný list pro výpočty'!C76),'Podpůrný list pro výpočty'!D76,IF(AND($D$4='Podpůrný list pro výpočty'!B77,$D$5='Podpůrný list pro výpočty'!C77),'Podpůrný list pro výpočty'!D77,IF(AND($D$4='Podpůrný list pro výpočty'!B78,$D$5='Podpůrný list pro výpočty'!C78),'Podpůrný list pro výpočty'!D78,IF(AND($D$4='Podpůrný list pro výpočty'!B79,$D$5='Podpůrný list pro výpočty'!C79),'Podpůrný list pro výpočty'!D79,IF(AND($D$4='Podpůrný list pro výpočty'!B80,$D$5='Podpůrný list pro výpočty'!C80),'Podpůrný list pro výpočty'!D80,IF(AND($D$4='Podpůrný list pro výpočty'!B81,$D$5='Podpůrný list pro výpočty'!C81),'Podpůrný list pro výpočty'!D81,IF(AND($D$4='Podpůrný list pro výpočty'!B82,$D$5='Podpůrný list pro výpočty'!C82),'Podpůrný list pro výpočty'!D82,IF(AND($D$4='Podpůrný list pro výpočty'!B83,$D$5='Podpůrný list pro výpočty'!C83),'Podpůrný list pro výpočty'!D83,IF(AND($D$4='Podpůrný list pro výpočty'!B84,$D$5='Podpůrný list pro výpočty'!C84),'Podpůrný list pro výpočty'!D84,IF(AND($D$4='Podpůrný list pro výpočty'!B85,$D$5='Podpůrný list pro výpočty'!C85),'Podpůrný list pro výpočty'!D85,IF(AND($D$4='Podpůrný list pro výpočty'!B86,$D$5='Podpůrný list pro výpočty'!C86),'Podpůrný list pro výpočty'!D86,IF(AND($D$4='Podpůrný list pro výpočty'!B87,$D$5='Podpůrný list pro výpočty'!C87),'Podpůrný list pro výpočty'!D87,IF(AND($D$4='Podpůrný list pro výpočty'!B88,$D$5='Podpůrný list pro výpočty'!C88),'Podpůrný list pro výpočty'!D88,IF(AND($D$4='Podpůrný list pro výpočty'!B89,$D$5='Podpůrný list pro výpočty'!C89),'Podpůrný list pro výpočty'!D89,IF(AND($D$4='Podpůrný list pro výpočty'!B90,$D$5='Podpůrný list pro výpočty'!C90),'Podpůrný list pro výpočty'!D90,IF(AND($D$4='Podpůrný list pro výpočty'!B91,$D$5='Podpůrný list pro výpočty'!C91),'Podpůrný list pro výpočty'!D91,IF(AND($D$4='Podpůrný list pro výpočty'!B92,$D$5='Podpůrný list pro výpočty'!C92),'Podpůrný list pro výpočty'!D92,IF(AND($D$4='Podpůrný list pro výpočty'!B93,$D$5='Podpůrný list pro výpočty'!C93),'Podpůrný list pro výpočty'!D93,IF(AND($D$4='Podpůrný list pro výpočty'!B94,$D$5='Podpůrný list pro výpočty'!C94),'Podpůrný list pro výpočty'!D94,IF(AND($D$4='Podpůrný list pro výpočty'!B95,$D$5='Podpůrný list pro výpočty'!C95),'Podpůrný list pro výpočty'!D95,IF(AND($D$4='Podpůrný list pro výpočty'!B96,$D$5='Podpůrný list pro výpočty'!C96),'Podpůrný list pro výpočty'!D96,IF(AND($D$4='Podpůrný list pro výpočty'!B97,$D$5='Podpůrný list pro výpočty'!C97),'Podpůrný list pro výpočty'!D97,IF(D4=D5,"",'Podpůrný list pro výpočty'!C14)))))))))))))))))))))))))</f>
        <v/>
      </c>
      <c r="L12" s="94">
        <v>11</v>
      </c>
    </row>
    <row r="13" spans="1:12" x14ac:dyDescent="0.25">
      <c r="F13" s="178"/>
      <c r="G13" s="178"/>
      <c r="L13" s="94">
        <v>12</v>
      </c>
    </row>
    <row r="14" spans="1:12" ht="21.75" customHeight="1" thickBot="1" x14ac:dyDescent="0.4">
      <c r="B14" s="170" t="s">
        <v>53</v>
      </c>
      <c r="C14" s="170"/>
      <c r="D14" s="170"/>
      <c r="E14" s="170"/>
      <c r="F14" s="177" t="str">
        <f>IF(D10="",'Podpůrný list pro výpočty'!$C$17,"")</f>
        <v>Pro vyplňování seznamu zadejte počet soutěžících.</v>
      </c>
      <c r="G14" s="177"/>
      <c r="H14" s="68" t="str">
        <f>IF(COUNTBLANK(H16:H40)=25,"","Chybové hlášení:")</f>
        <v/>
      </c>
      <c r="L14" s="94">
        <v>13</v>
      </c>
    </row>
    <row r="15" spans="1:12" ht="31.5" customHeight="1" thickBot="1" x14ac:dyDescent="0.3">
      <c r="B15" s="168" t="s">
        <v>0</v>
      </c>
      <c r="C15" s="169"/>
      <c r="D15" s="173" t="s">
        <v>3</v>
      </c>
      <c r="E15" s="174"/>
      <c r="F15" s="55" t="s">
        <v>4</v>
      </c>
      <c r="G15" s="51" t="s">
        <v>55</v>
      </c>
      <c r="L15" s="94">
        <v>14</v>
      </c>
    </row>
    <row r="16" spans="1:12" ht="15.75" x14ac:dyDescent="0.25">
      <c r="B16" s="56" t="s">
        <v>13</v>
      </c>
      <c r="C16" s="62"/>
      <c r="D16" s="143"/>
      <c r="E16" s="143"/>
      <c r="F16" s="63"/>
      <c r="G16" s="57" t="str">
        <f>IF($D$10&gt;=L2,IF(AND(C16=0,D16=0,F16=0)=TRUE,'Podpůrný list pro výpočty'!$C$13,IF(AND(C16=0,D16=0)=TRUE,'Podpůrný list pro výpočty'!$C$19,IF(F16&gt;0,YEAR('Podpůrný list pro výpočty'!$C$40)-YEAR(F16),'Podpůrný list pro výpočty'!$C$20))),"")</f>
        <v/>
      </c>
      <c r="H16" s="27" t="str">
        <f>IF($D$10&gt;=L2,IF(OR(AND(C16=0,D16=0),F16=0)=FALSE,"",IF(AND(C16=0,D16=0,F16=0)=TRUE,'Podpůrný list pro výpočty'!$C$9,'Podpůrný list pro výpočty'!$C$21)),IF((AND(C16=0,D16=0,F16=0)=TRUE),"",'Podpůrný list pro výpočty'!$C$10))</f>
        <v/>
      </c>
      <c r="L16" s="94">
        <v>15</v>
      </c>
    </row>
    <row r="17" spans="2:12" ht="15.75" x14ac:dyDescent="0.25">
      <c r="B17" s="58" t="s">
        <v>14</v>
      </c>
      <c r="C17" s="64"/>
      <c r="D17" s="145"/>
      <c r="E17" s="145"/>
      <c r="F17" s="65"/>
      <c r="G17" s="59" t="str">
        <f>IF($D$10&gt;=L3,IF(AND(C17=0,D17=0,F17=0)=TRUE,'Podpůrný list pro výpočty'!$C$13,IF(AND(C17=0,D17=0)=TRUE,'Podpůrný list pro výpočty'!$C$19,IF(F17&gt;0,YEAR('Podpůrný list pro výpočty'!$C$40)-YEAR(F17),'Podpůrný list pro výpočty'!$C$20))),"")</f>
        <v/>
      </c>
      <c r="H17" s="27" t="str">
        <f>IF($D$10&gt;=L3,IF(OR(AND(C17=0,D17=0),F17=0)=FALSE,"",IF(AND(C17=0,D17=0,F17=0)=TRUE,'Podpůrný list pro výpočty'!$C$9,'Podpůrný list pro výpočty'!$C$21)),IF((AND(C17=0,D17=0,F17=0)=TRUE),"",'Podpůrný list pro výpočty'!$C$10))</f>
        <v/>
      </c>
      <c r="L17" s="94">
        <v>16</v>
      </c>
    </row>
    <row r="18" spans="2:12" ht="15.75" x14ac:dyDescent="0.25">
      <c r="B18" s="58" t="s">
        <v>15</v>
      </c>
      <c r="C18" s="64"/>
      <c r="D18" s="145"/>
      <c r="E18" s="145"/>
      <c r="F18" s="65"/>
      <c r="G18" s="59" t="str">
        <f>IF($D$10&gt;=L4,IF(AND(C18=0,D18=0,F18=0)=TRUE,'Podpůrný list pro výpočty'!$C$13,IF(AND(C18=0,D18=0)=TRUE,'Podpůrný list pro výpočty'!$C$19,IF(F18&gt;0,YEAR('Podpůrný list pro výpočty'!$C$40)-YEAR(F18),'Podpůrný list pro výpočty'!$C$20))),"")</f>
        <v/>
      </c>
      <c r="H18" s="27" t="str">
        <f>IF($D$10&gt;=L4,IF(OR(AND(C18=0,D18=0),F18=0)=FALSE,"",IF(AND(C18=0,D18=0,F18=0)=TRUE,'Podpůrný list pro výpočty'!$C$9,'Podpůrný list pro výpočty'!$C$21)),IF((AND(C18=0,D18=0,F18=0)=TRUE),"",'Podpůrný list pro výpočty'!$C$10))</f>
        <v/>
      </c>
      <c r="L18" s="94">
        <v>17</v>
      </c>
    </row>
    <row r="19" spans="2:12" ht="15.75" x14ac:dyDescent="0.25">
      <c r="B19" s="58" t="s">
        <v>16</v>
      </c>
      <c r="C19" s="64"/>
      <c r="D19" s="145"/>
      <c r="E19" s="145"/>
      <c r="F19" s="65"/>
      <c r="G19" s="59" t="str">
        <f>IF($D$10&gt;=L5,IF(AND(C19=0,D19=0,F19=0)=TRUE,'Podpůrný list pro výpočty'!$C$13,IF(AND(C19=0,D19=0)=TRUE,'Podpůrný list pro výpočty'!$C$19,IF(F19&gt;0,YEAR('Podpůrný list pro výpočty'!$C$40)-YEAR(F19),'Podpůrný list pro výpočty'!$C$20))),"")</f>
        <v/>
      </c>
      <c r="H19" s="27" t="str">
        <f>IF($D$10&gt;=L5,IF(OR(AND(C19=0,D19=0),F19=0)=FALSE,"",IF(AND(C19=0,D19=0,F19=0)=TRUE,'Podpůrný list pro výpočty'!$C$9,'Podpůrný list pro výpočty'!$C$21)),IF((AND(C19=0,D19=0,F19=0)=TRUE),"",'Podpůrný list pro výpočty'!$C$10))</f>
        <v/>
      </c>
      <c r="L19" s="94">
        <v>18</v>
      </c>
    </row>
    <row r="20" spans="2:12" ht="15.75" x14ac:dyDescent="0.25">
      <c r="B20" s="58" t="s">
        <v>17</v>
      </c>
      <c r="C20" s="64"/>
      <c r="D20" s="145"/>
      <c r="E20" s="145"/>
      <c r="F20" s="65"/>
      <c r="G20" s="59" t="str">
        <f>IF($D$10&gt;=L6,IF(AND(C20=0,D20=0,F20=0)=TRUE,'Podpůrný list pro výpočty'!$C$13,IF(AND(C20=0,D20=0)=TRUE,'Podpůrný list pro výpočty'!$C$19,IF(F20&gt;0,YEAR('Podpůrný list pro výpočty'!$C$40)-YEAR(F20),'Podpůrný list pro výpočty'!$C$20))),"")</f>
        <v/>
      </c>
      <c r="H20" s="27" t="str">
        <f>IF($D$10&gt;=L6,IF(OR(AND(C20=0,D20=0),F20=0)=FALSE,"",IF(AND(C20=0,D20=0,F20=0)=TRUE,'Podpůrný list pro výpočty'!$C$9,'Podpůrný list pro výpočty'!$C$21)),IF((AND(C20=0,D20=0,F20=0)=TRUE),"",'Podpůrný list pro výpočty'!$C$10))</f>
        <v/>
      </c>
      <c r="L20" s="94">
        <v>19</v>
      </c>
    </row>
    <row r="21" spans="2:12" ht="15.75" x14ac:dyDescent="0.25">
      <c r="B21" s="58" t="s">
        <v>18</v>
      </c>
      <c r="C21" s="64"/>
      <c r="D21" s="145"/>
      <c r="E21" s="145"/>
      <c r="F21" s="65"/>
      <c r="G21" s="59" t="str">
        <f>IF($D$10&gt;=L7,IF(AND(C21=0,D21=0,F21=0)=TRUE,'Podpůrný list pro výpočty'!$C$13,IF(AND(C21=0,D21=0)=TRUE,'Podpůrný list pro výpočty'!$C$19,IF(F21&gt;0,YEAR('Podpůrný list pro výpočty'!$C$40)-YEAR(F21),'Podpůrný list pro výpočty'!$C$20))),"")</f>
        <v/>
      </c>
      <c r="H21" s="27" t="str">
        <f>IF($D$10&gt;=L7,IF(OR(AND(C21=0,D21=0),F21=0)=FALSE,"",IF(AND(C21=0,D21=0,F21=0)=TRUE,'Podpůrný list pro výpočty'!$C$9,'Podpůrný list pro výpočty'!$C$21)),IF((AND(C21=0,D21=0,F21=0)=TRUE),"",'Podpůrný list pro výpočty'!$C$10))</f>
        <v/>
      </c>
      <c r="J21" s="98"/>
      <c r="L21" s="94">
        <v>20</v>
      </c>
    </row>
    <row r="22" spans="2:12" ht="15.75" x14ac:dyDescent="0.25">
      <c r="B22" s="58" t="s">
        <v>19</v>
      </c>
      <c r="C22" s="64"/>
      <c r="D22" s="145"/>
      <c r="E22" s="145"/>
      <c r="F22" s="65"/>
      <c r="G22" s="59" t="str">
        <f>IF($D$10&gt;=L8,IF(AND(C22=0,D22=0,F22=0)=TRUE,'Podpůrný list pro výpočty'!$C$13,IF(AND(C22=0,D22=0)=TRUE,'Podpůrný list pro výpočty'!$C$19,IF(F22&gt;0,YEAR('Podpůrný list pro výpočty'!$C$40)-YEAR(F22),'Podpůrný list pro výpočty'!$C$20))),"")</f>
        <v/>
      </c>
      <c r="H22" s="27" t="str">
        <f>IF($D$10&gt;=L8,IF(OR(AND(C22=0,D22=0),F22=0)=FALSE,"",IF(AND(C22=0,D22=0,F22=0)=TRUE,'Podpůrný list pro výpočty'!$C$9,'Podpůrný list pro výpočty'!$C$21)),IF((AND(C22=0,D22=0,F22=0)=TRUE),"",'Podpůrný list pro výpočty'!$C$10))</f>
        <v/>
      </c>
      <c r="J22" s="98"/>
      <c r="L22" s="94">
        <v>21</v>
      </c>
    </row>
    <row r="23" spans="2:12" ht="15.75" x14ac:dyDescent="0.25">
      <c r="B23" s="58" t="s">
        <v>20</v>
      </c>
      <c r="C23" s="64"/>
      <c r="D23" s="145"/>
      <c r="E23" s="145"/>
      <c r="F23" s="65"/>
      <c r="G23" s="59" t="str">
        <f>IF($D$10&gt;=L9,IF(AND(C23=0,D23=0,F23=0)=TRUE,'Podpůrný list pro výpočty'!$C$13,IF(AND(C23=0,D23=0)=TRUE,'Podpůrný list pro výpočty'!$C$19,IF(F23&gt;0,YEAR('Podpůrný list pro výpočty'!$C$40)-YEAR(F23),'Podpůrný list pro výpočty'!$C$20))),"")</f>
        <v/>
      </c>
      <c r="H23" s="27" t="str">
        <f>IF($D$10&gt;=L9,IF(OR(AND(C23=0,D23=0),F23=0)=FALSE,"",IF(AND(C23=0,D23=0,F23=0)=TRUE,'Podpůrný list pro výpočty'!$C$9,'Podpůrný list pro výpočty'!$C$21)),IF((AND(C23=0,D23=0,F23=0)=TRUE),"",'Podpůrný list pro výpočty'!$C$10))</f>
        <v/>
      </c>
      <c r="L23" s="94">
        <v>22</v>
      </c>
    </row>
    <row r="24" spans="2:12" ht="15.75" x14ac:dyDescent="0.25">
      <c r="B24" s="58" t="s">
        <v>21</v>
      </c>
      <c r="C24" s="64"/>
      <c r="D24" s="145"/>
      <c r="E24" s="145"/>
      <c r="F24" s="65"/>
      <c r="G24" s="59" t="str">
        <f>IF($D$10&gt;=L10,IF(AND(C24=0,D24=0,F24=0)=TRUE,'Podpůrný list pro výpočty'!$C$13,IF(AND(C24=0,D24=0)=TRUE,'Podpůrný list pro výpočty'!$C$19,IF(F24&gt;0,YEAR('Podpůrný list pro výpočty'!$C$40)-YEAR(F24),'Podpůrný list pro výpočty'!$C$20))),"")</f>
        <v/>
      </c>
      <c r="H24" s="27" t="str">
        <f>IF($D$10&gt;=L10,IF(OR(AND(C24=0,D24=0),F24=0)=FALSE,"",IF(AND(C24=0,D24=0,F24=0)=TRUE,'Podpůrný list pro výpočty'!$C$9,'Podpůrný list pro výpočty'!$C$21)),IF((AND(C24=0,D24=0,F24=0)=TRUE),"",'Podpůrný list pro výpočty'!$C$10))</f>
        <v/>
      </c>
      <c r="L24" s="94">
        <v>23</v>
      </c>
    </row>
    <row r="25" spans="2:12" ht="15.75" x14ac:dyDescent="0.25">
      <c r="B25" s="58" t="s">
        <v>22</v>
      </c>
      <c r="C25" s="64"/>
      <c r="D25" s="145"/>
      <c r="E25" s="145"/>
      <c r="F25" s="65"/>
      <c r="G25" s="59" t="str">
        <f>IF($D$10&gt;=L11,IF(AND(C25=0,D25=0,F25=0)=TRUE,'Podpůrný list pro výpočty'!$C$13,IF(AND(C25=0,D25=0)=TRUE,'Podpůrný list pro výpočty'!$C$19,IF(F25&gt;0,YEAR('Podpůrný list pro výpočty'!$C$40)-YEAR(F25),'Podpůrný list pro výpočty'!$C$20))),"")</f>
        <v/>
      </c>
      <c r="H25" s="27" t="str">
        <f>IF($D$10&gt;=L11,IF(OR(AND(C25=0,D25=0),F25=0)=FALSE,"",IF(AND(C25=0,D25=0,F25=0)=TRUE,'Podpůrný list pro výpočty'!$C$9,'Podpůrný list pro výpočty'!$C$21)),IF((AND(C25=0,D25=0,F25=0)=TRUE),"",'Podpůrný list pro výpočty'!$C$10))</f>
        <v/>
      </c>
      <c r="L25" s="94">
        <v>24</v>
      </c>
    </row>
    <row r="26" spans="2:12" ht="15.75" x14ac:dyDescent="0.25">
      <c r="B26" s="58" t="s">
        <v>61</v>
      </c>
      <c r="C26" s="64"/>
      <c r="D26" s="145"/>
      <c r="E26" s="145"/>
      <c r="F26" s="65"/>
      <c r="G26" s="59" t="str">
        <f>IF($D$10&gt;=L12,IF(AND(C26=0,D26=0,F26=0)=TRUE,'Podpůrný list pro výpočty'!$C$13,IF(AND(C26=0,D26=0)=TRUE,'Podpůrný list pro výpočty'!$C$19,IF(F26&gt;0,YEAR('Podpůrný list pro výpočty'!$C$40)-YEAR(F26),'Podpůrný list pro výpočty'!$C$20))),"")</f>
        <v/>
      </c>
      <c r="H26" s="27" t="str">
        <f>IF($D$10&gt;=L12,IF(OR(AND(C26=0,D26=0),F26=0)=FALSE,"",IF(AND(C26=0,D26=0,F26=0)=TRUE,'Podpůrný list pro výpočty'!$C$9,'Podpůrný list pro výpočty'!$C$21)),IF((AND(C26=0,D26=0,F26=0)=TRUE),"",'Podpůrný list pro výpočty'!$C$10))</f>
        <v/>
      </c>
      <c r="L26" s="94">
        <v>25</v>
      </c>
    </row>
    <row r="27" spans="2:12" ht="15.75" x14ac:dyDescent="0.25">
      <c r="B27" s="58" t="s">
        <v>62</v>
      </c>
      <c r="C27" s="64"/>
      <c r="D27" s="145"/>
      <c r="E27" s="145"/>
      <c r="F27" s="65"/>
      <c r="G27" s="59" t="str">
        <f>IF($D$10&gt;=L13,IF(AND(C27=0,D27=0,F27=0)=TRUE,'Podpůrný list pro výpočty'!$C$13,IF(AND(C27=0,D27=0)=TRUE,'Podpůrný list pro výpočty'!$C$19,IF(F27&gt;0,YEAR('Podpůrný list pro výpočty'!$C$40)-YEAR(F27),'Podpůrný list pro výpočty'!$C$20))),"")</f>
        <v/>
      </c>
      <c r="H27" s="27" t="str">
        <f>IF($D$10&gt;=L13,IF(OR(AND(C27=0,D27=0),F27=0)=FALSE,"",IF(AND(C27=0,D27=0,F27=0)=TRUE,'Podpůrný list pro výpočty'!$C$9,'Podpůrný list pro výpočty'!$C$21)),IF((AND(C27=0,D27=0,F27=0)=TRUE),"",'Podpůrný list pro výpočty'!$C$10))</f>
        <v/>
      </c>
    </row>
    <row r="28" spans="2:12" ht="15.75" x14ac:dyDescent="0.25">
      <c r="B28" s="58" t="s">
        <v>63</v>
      </c>
      <c r="C28" s="64"/>
      <c r="D28" s="145"/>
      <c r="E28" s="145"/>
      <c r="F28" s="65"/>
      <c r="G28" s="59" t="str">
        <f>IF($D$10&gt;=L14,IF(AND(C28=0,D28=0,F28=0)=TRUE,'Podpůrný list pro výpočty'!$C$13,IF(AND(C28=0,D28=0)=TRUE,'Podpůrný list pro výpočty'!$C$19,IF(F28&gt;0,YEAR('Podpůrný list pro výpočty'!$C$40)-YEAR(F28),'Podpůrný list pro výpočty'!$C$20))),"")</f>
        <v/>
      </c>
      <c r="H28" s="27" t="str">
        <f>IF($D$10&gt;=L14,IF(OR(AND(C28=0,D28=0),F28=0)=FALSE,"",IF(AND(C28=0,D28=0,F28=0)=TRUE,'Podpůrný list pro výpočty'!$C$9,'Podpůrný list pro výpočty'!$C$21)),IF((AND(C28=0,D28=0,F28=0)=TRUE),"",'Podpůrný list pro výpočty'!$C$10))</f>
        <v/>
      </c>
    </row>
    <row r="29" spans="2:12" ht="15.75" x14ac:dyDescent="0.25">
      <c r="B29" s="58" t="s">
        <v>64</v>
      </c>
      <c r="C29" s="64"/>
      <c r="D29" s="145"/>
      <c r="E29" s="145"/>
      <c r="F29" s="65"/>
      <c r="G29" s="59" t="str">
        <f>IF($D$10&gt;=L15,IF(AND(C29=0,D29=0,F29=0)=TRUE,'Podpůrný list pro výpočty'!$C$13,IF(AND(C29=0,D29=0)=TRUE,'Podpůrný list pro výpočty'!$C$19,IF(F29&gt;0,YEAR('Podpůrný list pro výpočty'!$C$40)-YEAR(F29),'Podpůrný list pro výpočty'!$C$20))),"")</f>
        <v/>
      </c>
      <c r="H29" s="27" t="str">
        <f>IF($D$10&gt;=L15,IF(OR(AND(C29=0,D29=0),F29=0)=FALSE,"",IF(AND(C29=0,D29=0,F29=0)=TRUE,'Podpůrný list pro výpočty'!$C$9,'Podpůrný list pro výpočty'!$C$21)),IF((AND(C29=0,D29=0,F29=0)=TRUE),"",'Podpůrný list pro výpočty'!$C$10))</f>
        <v/>
      </c>
      <c r="J29" s="97"/>
    </row>
    <row r="30" spans="2:12" ht="15.75" x14ac:dyDescent="0.25">
      <c r="B30" s="58" t="s">
        <v>65</v>
      </c>
      <c r="C30" s="64"/>
      <c r="D30" s="145"/>
      <c r="E30" s="145"/>
      <c r="F30" s="65"/>
      <c r="G30" s="59" t="str">
        <f>IF($D$10&gt;=L16,IF(AND(C30=0,D30=0,F30=0)=TRUE,'Podpůrný list pro výpočty'!$C$13,IF(AND(C30=0,D30=0)=TRUE,'Podpůrný list pro výpočty'!$C$19,IF(F30&gt;0,YEAR('Podpůrný list pro výpočty'!$C$40)-YEAR(F30),'Podpůrný list pro výpočty'!$C$20))),"")</f>
        <v/>
      </c>
      <c r="H30" s="27" t="str">
        <f>IF($D$10&gt;=L16,IF(OR(AND(C30=0,D30=0),F30=0)=FALSE,"",IF(AND(C30=0,D30=0,F30=0)=TRUE,'Podpůrný list pro výpočty'!$C$9,'Podpůrný list pro výpočty'!$C$21)),IF((AND(C30=0,D30=0,F30=0)=TRUE),"",'Podpůrný list pro výpočty'!$C$10))</f>
        <v/>
      </c>
    </row>
    <row r="31" spans="2:12" ht="15.75" x14ac:dyDescent="0.25">
      <c r="B31" s="58" t="s">
        <v>66</v>
      </c>
      <c r="C31" s="64"/>
      <c r="D31" s="145"/>
      <c r="E31" s="145"/>
      <c r="F31" s="65"/>
      <c r="G31" s="59" t="str">
        <f>IF($D$10&gt;=L17,IF(AND(C31=0,D31=0,F31=0)=TRUE,'Podpůrný list pro výpočty'!$C$13,IF(AND(C31=0,D31=0)=TRUE,'Podpůrný list pro výpočty'!$C$19,IF(F31&gt;0,YEAR('Podpůrný list pro výpočty'!$C$40)-YEAR(F31),'Podpůrný list pro výpočty'!$C$20))),"")</f>
        <v/>
      </c>
      <c r="H31" s="27" t="str">
        <f>IF($D$10&gt;=L17,IF(OR(AND(C31=0,D31=0),F31=0)=FALSE,"",IF(AND(C31=0,D31=0,F31=0)=TRUE,'Podpůrný list pro výpočty'!$C$9,'Podpůrný list pro výpočty'!$C$21)),IF((AND(C31=0,D31=0,F31=0)=TRUE),"",'Podpůrný list pro výpočty'!$C$10))</f>
        <v/>
      </c>
    </row>
    <row r="32" spans="2:12" ht="15.75" x14ac:dyDescent="0.25">
      <c r="B32" s="58" t="s">
        <v>67</v>
      </c>
      <c r="C32" s="64"/>
      <c r="D32" s="145"/>
      <c r="E32" s="145"/>
      <c r="F32" s="65"/>
      <c r="G32" s="59" t="str">
        <f>IF($D$10&gt;=L18,IF(AND(C32=0,D32=0,F32=0)=TRUE,'Podpůrný list pro výpočty'!$C$13,IF(AND(C32=0,D32=0)=TRUE,'Podpůrný list pro výpočty'!$C$19,IF(F32&gt;0,YEAR('Podpůrný list pro výpočty'!$C$40)-YEAR(F32),'Podpůrný list pro výpočty'!$C$20))),"")</f>
        <v/>
      </c>
      <c r="H32" s="27" t="str">
        <f>IF($D$10&gt;=L18,IF(OR(AND(C32=0,D32=0),F32=0)=FALSE,"",IF(AND(C32=0,D32=0,F32=0)=TRUE,'Podpůrný list pro výpočty'!$C$9,'Podpůrný list pro výpočty'!$C$21)),IF((AND(C32=0,D32=0,F32=0)=TRUE),"",'Podpůrný list pro výpočty'!$C$10))</f>
        <v/>
      </c>
    </row>
    <row r="33" spans="2:8" ht="15.75" x14ac:dyDescent="0.25">
      <c r="B33" s="58" t="s">
        <v>68</v>
      </c>
      <c r="C33" s="64"/>
      <c r="D33" s="145"/>
      <c r="E33" s="145"/>
      <c r="F33" s="65"/>
      <c r="G33" s="59" t="str">
        <f>IF($D$10&gt;=L19,IF(AND(C33=0,D33=0,F33=0)=TRUE,'Podpůrný list pro výpočty'!$C$13,IF(AND(C33=0,D33=0)=TRUE,'Podpůrný list pro výpočty'!$C$19,IF(F33&gt;0,YEAR('Podpůrný list pro výpočty'!$C$40)-YEAR(F33),'Podpůrný list pro výpočty'!$C$20))),"")</f>
        <v/>
      </c>
      <c r="H33" s="27" t="str">
        <f>IF($D$10&gt;=L19,IF(OR(AND(C33=0,D33=0),F33=0)=FALSE,"",IF(AND(C33=0,D33=0,F33=0)=TRUE,'Podpůrný list pro výpočty'!$C$9,'Podpůrný list pro výpočty'!$C$21)),IF((AND(C33=0,D33=0,F33=0)=TRUE),"",'Podpůrný list pro výpočty'!$C$10))</f>
        <v/>
      </c>
    </row>
    <row r="34" spans="2:8" ht="15.75" x14ac:dyDescent="0.25">
      <c r="B34" s="58" t="s">
        <v>69</v>
      </c>
      <c r="C34" s="64"/>
      <c r="D34" s="145"/>
      <c r="E34" s="145"/>
      <c r="F34" s="65"/>
      <c r="G34" s="59" t="str">
        <f>IF($D$10&gt;=L20,IF(AND(C34=0,D34=0,F34=0)=TRUE,'Podpůrný list pro výpočty'!$C$13,IF(AND(C34=0,D34=0)=TRUE,'Podpůrný list pro výpočty'!$C$19,IF(F34&gt;0,YEAR('Podpůrný list pro výpočty'!$C$40)-YEAR(F34),'Podpůrný list pro výpočty'!$C$20))),"")</f>
        <v/>
      </c>
      <c r="H34" s="27" t="str">
        <f>IF($D$10&gt;=L20,IF(OR(AND(C34=0,D34=0),F34=0)=FALSE,"",IF(AND(C34=0,D34=0,F34=0)=TRUE,'Podpůrný list pro výpočty'!$C$9,'Podpůrný list pro výpočty'!$C$21)),IF((AND(C34=0,D34=0,F34=0)=TRUE),"",'Podpůrný list pro výpočty'!$C$10))</f>
        <v/>
      </c>
    </row>
    <row r="35" spans="2:8" ht="15.75" x14ac:dyDescent="0.25">
      <c r="B35" s="58" t="s">
        <v>70</v>
      </c>
      <c r="C35" s="64"/>
      <c r="D35" s="145"/>
      <c r="E35" s="145"/>
      <c r="F35" s="65"/>
      <c r="G35" s="59" t="str">
        <f>IF($D$10&gt;=L21,IF(AND(C35=0,D35=0,F35=0)=TRUE,'Podpůrný list pro výpočty'!$C$13,IF(AND(C35=0,D35=0)=TRUE,'Podpůrný list pro výpočty'!$C$19,IF(F35&gt;0,YEAR('Podpůrný list pro výpočty'!$C$40)-YEAR(F35),'Podpůrný list pro výpočty'!$C$20))),"")</f>
        <v/>
      </c>
      <c r="H35" s="27" t="str">
        <f>IF($D$10&gt;=L21,IF(OR(AND(C35=0,D35=0),F35=0)=FALSE,"",IF(AND(C35=0,D35=0,F35=0)=TRUE,'Podpůrný list pro výpočty'!$C$9,'Podpůrný list pro výpočty'!$C$21)),IF((AND(C35=0,D35=0,F35=0)=TRUE),"",'Podpůrný list pro výpočty'!$C$10))</f>
        <v/>
      </c>
    </row>
    <row r="36" spans="2:8" ht="15.75" x14ac:dyDescent="0.25">
      <c r="B36" s="58" t="s">
        <v>71</v>
      </c>
      <c r="C36" s="64"/>
      <c r="D36" s="145"/>
      <c r="E36" s="145"/>
      <c r="F36" s="65"/>
      <c r="G36" s="59" t="str">
        <f>IF($D$10&gt;=L22,IF(AND(C36=0,D36=0,F36=0)=TRUE,'Podpůrný list pro výpočty'!$C$13,IF(AND(C36=0,D36=0)=TRUE,'Podpůrný list pro výpočty'!$C$19,IF(F36&gt;0,YEAR('Podpůrný list pro výpočty'!$C$40)-YEAR(F36),'Podpůrný list pro výpočty'!$C$20))),"")</f>
        <v/>
      </c>
      <c r="H36" s="27" t="str">
        <f>IF($D$10&gt;=L22,IF(OR(AND(C36=0,D36=0),F36=0)=FALSE,"",IF(AND(C36=0,D36=0,F36=0)=TRUE,'Podpůrný list pro výpočty'!$C$9,'Podpůrný list pro výpočty'!$C$21)),IF((AND(C36=0,D36=0,F36=0)=TRUE),"",'Podpůrný list pro výpočty'!$C$10))</f>
        <v/>
      </c>
    </row>
    <row r="37" spans="2:8" ht="15.75" x14ac:dyDescent="0.25">
      <c r="B37" s="58" t="s">
        <v>72</v>
      </c>
      <c r="C37" s="64"/>
      <c r="D37" s="145"/>
      <c r="E37" s="145"/>
      <c r="F37" s="65"/>
      <c r="G37" s="59" t="str">
        <f>IF($D$10&gt;=L23,IF(AND(C37=0,D37=0,F37=0)=TRUE,'Podpůrný list pro výpočty'!$C$13,IF(AND(C37=0,D37=0)=TRUE,'Podpůrný list pro výpočty'!$C$19,IF(F37&gt;0,YEAR('Podpůrný list pro výpočty'!$C$40)-YEAR(F37),'Podpůrný list pro výpočty'!$C$20))),"")</f>
        <v/>
      </c>
      <c r="H37" s="27" t="str">
        <f>IF($D$10&gt;=L23,IF(OR(AND(C37=0,D37=0),F37=0)=FALSE,"",IF(AND(C37=0,D37=0,F37=0)=TRUE,'Podpůrný list pro výpočty'!$C$9,'Podpůrný list pro výpočty'!$C$21)),IF((AND(C37=0,D37=0,F37=0)=TRUE),"",'Podpůrný list pro výpočty'!$C$10))</f>
        <v/>
      </c>
    </row>
    <row r="38" spans="2:8" ht="15.75" x14ac:dyDescent="0.25">
      <c r="B38" s="58" t="s">
        <v>73</v>
      </c>
      <c r="C38" s="64"/>
      <c r="D38" s="145"/>
      <c r="E38" s="145"/>
      <c r="F38" s="65"/>
      <c r="G38" s="59" t="str">
        <f>IF($D$10&gt;=L24,IF(AND(C38=0,D38=0,F38=0)=TRUE,'Podpůrný list pro výpočty'!$C$13,IF(AND(C38=0,D38=0)=TRUE,'Podpůrný list pro výpočty'!$C$19,IF(F38&gt;0,YEAR('Podpůrný list pro výpočty'!$C$40)-YEAR(F38),'Podpůrný list pro výpočty'!$C$20))),"")</f>
        <v/>
      </c>
      <c r="H38" s="27" t="str">
        <f>IF($D$10&gt;=L24,IF(OR(AND(C38=0,D38=0),F38=0)=FALSE,"",IF(AND(C38=0,D38=0,F38=0)=TRUE,'Podpůrný list pro výpočty'!$C$9,'Podpůrný list pro výpočty'!$C$21)),IF((AND(C38=0,D38=0,F38=0)=TRUE),"",'Podpůrný list pro výpočty'!$C$10))</f>
        <v/>
      </c>
    </row>
    <row r="39" spans="2:8" ht="15.75" x14ac:dyDescent="0.25">
      <c r="B39" s="58" t="s">
        <v>74</v>
      </c>
      <c r="C39" s="64"/>
      <c r="D39" s="145"/>
      <c r="E39" s="145"/>
      <c r="F39" s="65"/>
      <c r="G39" s="59" t="str">
        <f>IF($D$10&gt;=L25,IF(AND(C39=0,D39=0,F39=0)=TRUE,'Podpůrný list pro výpočty'!$C$13,IF(AND(C39=0,D39=0)=TRUE,'Podpůrný list pro výpočty'!$C$19,IF(F39&gt;0,YEAR('Podpůrný list pro výpočty'!$C$40)-YEAR(F39),'Podpůrný list pro výpočty'!$C$20))),"")</f>
        <v/>
      </c>
      <c r="H39" s="27" t="str">
        <f>IF($D$10&gt;=L25,IF(OR(AND(C39=0,D39=0),F39=0)=FALSE,"",IF(AND(C39=0,D39=0,F39=0)=TRUE,'Podpůrný list pro výpočty'!$C$9,'Podpůrný list pro výpočty'!$C$21)),IF((AND(C39=0,D39=0,F39=0)=TRUE),"",'Podpůrný list pro výpočty'!$C$10))</f>
        <v/>
      </c>
    </row>
    <row r="40" spans="2:8" ht="16.5" thickBot="1" x14ac:dyDescent="0.3">
      <c r="B40" s="60" t="s">
        <v>75</v>
      </c>
      <c r="C40" s="66"/>
      <c r="D40" s="144"/>
      <c r="E40" s="144"/>
      <c r="F40" s="67"/>
      <c r="G40" s="61" t="str">
        <f>IF($D$10&gt;=L26,IF(AND(C40=0,D40=0,F40=0)=TRUE,'Podpůrný list pro výpočty'!$C$13,IF(AND(C40=0,D40=0)=TRUE,'Podpůrný list pro výpočty'!$C$19,IF(F40&gt;0,YEAR('Podpůrný list pro výpočty'!$C$40)-YEAR(F40),'Podpůrný list pro výpočty'!$C$20))),"")</f>
        <v/>
      </c>
      <c r="H40" s="27" t="str">
        <f>IF($D$10&gt;=L26,IF(OR(AND(C40=0,D40=0),F40=0)=FALSE,"",IF(AND(C40=0,D40=0,F40=0)=TRUE,'Podpůrný list pro výpočty'!$C$9,'Podpůrný list pro výpočty'!$C$21)),IF((AND(C40=0,D40=0,F40=0)=TRUE),"",'Podpůrný list pro výpočty'!$C$10))</f>
        <v/>
      </c>
    </row>
  </sheetData>
  <sheetProtection algorithmName="SHA-512" hashValue="LuuLki6TtxbttCW/NAatzutlwiI6tlhwlbv4rEfw97Vj18aIJpQ5iakIN/TAPcf3bzKVb3H/1l7ff3+mqWxo5w==" saltValue="R13ebQGgiBncmLVv+8M+lQ==" spinCount="100000" sheet="1" objects="1" scenarios="1" selectLockedCells="1"/>
  <mergeCells count="52">
    <mergeCell ref="B5:C5"/>
    <mergeCell ref="D5:E5"/>
    <mergeCell ref="F5:G5"/>
    <mergeCell ref="A1:G1"/>
    <mergeCell ref="B3:E3"/>
    <mergeCell ref="B4:C4"/>
    <mergeCell ref="D4:E4"/>
    <mergeCell ref="F4:G4"/>
    <mergeCell ref="B6:C6"/>
    <mergeCell ref="D6:E6"/>
    <mergeCell ref="F6:G6"/>
    <mergeCell ref="B7:E7"/>
    <mergeCell ref="B8:C8"/>
    <mergeCell ref="D8:E8"/>
    <mergeCell ref="F8:G8"/>
    <mergeCell ref="B9:C9"/>
    <mergeCell ref="D9:E9"/>
    <mergeCell ref="F9:G9"/>
    <mergeCell ref="B10:C10"/>
    <mergeCell ref="D10:E10"/>
    <mergeCell ref="F10:G10"/>
    <mergeCell ref="D21:E21"/>
    <mergeCell ref="B11:C12"/>
    <mergeCell ref="F11:G13"/>
    <mergeCell ref="B14:E14"/>
    <mergeCell ref="F14:G14"/>
    <mergeCell ref="B15:C15"/>
    <mergeCell ref="D15:E15"/>
    <mergeCell ref="D16:E16"/>
    <mergeCell ref="D17:E17"/>
    <mergeCell ref="D18:E18"/>
    <mergeCell ref="D19:E19"/>
    <mergeCell ref="D20:E20"/>
    <mergeCell ref="D33:E33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40:E40"/>
    <mergeCell ref="D34:E34"/>
    <mergeCell ref="D35:E35"/>
    <mergeCell ref="D36:E36"/>
    <mergeCell ref="D37:E37"/>
    <mergeCell ref="D38:E38"/>
    <mergeCell ref="D39:E39"/>
  </mergeCells>
  <conditionalFormatting sqref="D4:E6 D8:D11 E8:E9 E11">
    <cfRule type="expression" dxfId="71" priority="4">
      <formula>D4=""</formula>
    </cfRule>
  </conditionalFormatting>
  <conditionalFormatting sqref="B16:B40">
    <cfRule type="expression" dxfId="70" priority="1">
      <formula>OR(AND(C16=0,D16=0),F16=0)=FALSE</formula>
    </cfRule>
  </conditionalFormatting>
  <conditionalFormatting sqref="A1:G1">
    <cfRule type="expression" dxfId="69" priority="3">
      <formula>$A$1&lt;&gt;$J$3</formula>
    </cfRule>
  </conditionalFormatting>
  <conditionalFormatting sqref="A2:H40">
    <cfRule type="expression" dxfId="68" priority="2">
      <formula>$A$1&lt;&gt;$J$3</formula>
    </cfRule>
  </conditionalFormatting>
  <conditionalFormatting sqref="B16:B39">
    <cfRule type="expression" dxfId="67" priority="5">
      <formula>$D$10&gt;=L2</formula>
    </cfRule>
  </conditionalFormatting>
  <conditionalFormatting sqref="C16:C39">
    <cfRule type="expression" dxfId="66" priority="6">
      <formula>$D$10&gt;=L2</formula>
    </cfRule>
  </conditionalFormatting>
  <conditionalFormatting sqref="F16:F39">
    <cfRule type="expression" dxfId="65" priority="8">
      <formula>$D$10&gt;=L2</formula>
    </cfRule>
  </conditionalFormatting>
  <conditionalFormatting sqref="G16:G39">
    <cfRule type="expression" dxfId="64" priority="9">
      <formula>$D$10&gt;=L2</formula>
    </cfRule>
  </conditionalFormatting>
  <conditionalFormatting sqref="D16:E39">
    <cfRule type="expression" dxfId="63" priority="7">
      <formula>$D$10&gt;=L2</formula>
    </cfRule>
  </conditionalFormatting>
  <conditionalFormatting sqref="B40:F40">
    <cfRule type="expression" dxfId="62" priority="11">
      <formula>$D$10=$L$26</formula>
    </cfRule>
  </conditionalFormatting>
  <conditionalFormatting sqref="G40">
    <cfRule type="expression" dxfId="61" priority="10">
      <formula>$D$10=$L$26</formula>
    </cfRule>
  </conditionalFormatting>
  <conditionalFormatting sqref="F11">
    <cfRule type="expression" dxfId="60" priority="12">
      <formula>$F$11=$J$4</formula>
    </cfRule>
  </conditionalFormatting>
  <dataValidations count="5">
    <dataValidation type="date" operator="lessThanOrEqual" allowBlank="1" showErrorMessage="1" errorTitle="Tornádo říká:" error="Pokoušíte se zadat datum, které je v budoucnosti." sqref="F16:F40">
      <formula1>TODAY()</formula1>
    </dataValidation>
    <dataValidation type="whole" allowBlank="1" showErrorMessage="1" errorTitle="Tornádo říká:" error="Prosím zadejte počet soutěžících, který odpovídá zvolené soutěžní kategorii. Počty soutěžících pro jednotlivé soutěžní kategorie naleznete v Propozicích soutěže Tornádo 2018." sqref="D10">
      <formula1>J6</formula1>
      <formula2>J7</formula2>
    </dataValidation>
    <dataValidation type="whole" allowBlank="1" showErrorMessage="1" errorTitle="Tornádo říká:" error="Prosím zadejte počet soutěžících, který odpovídá zvolené soutěžní kategorii. Počty soutěžících pro jednotlivé soutěžní kategorie naleznete v Propozicích soutěže Tornádo 2018." sqref="E10">
      <formula1>K9</formula1>
      <formula2>K10</formula2>
    </dataValidation>
    <dataValidation type="time" allowBlank="1" showInputMessage="1" showErrorMessage="1" errorTitle="Tornádo říká:" error="Prosím zadejte čas, který odpovídá zvolené soutěžní kategorii. Časy pro jednotlivé soutěžní kategorie naleznete v Propozicích soutěže Tornádo 2018." sqref="D9">
      <formula1>J9</formula1>
      <formula2>J10</formula2>
    </dataValidation>
    <dataValidation type="time" allowBlank="1" showInputMessage="1" showErrorMessage="1" errorTitle="Tornádo říká:" error="Prosím zadejte čas, který odpovídá zvolené soutěžní kategorii. Časy pro jednotlivé soutěžní kategorie naleznete v Propozicích soutěže Tornádo 2018." sqref="E9">
      <formula1>K11</formula1>
      <formula2>K12</formula2>
    </dataValidation>
  </dataValidations>
  <pageMargins left="0.31496062992125984" right="0.31496062992125984" top="0.59055118110236227" bottom="0.59055118110236227" header="0" footer="0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errorTitle="Tornádo říká:" error="Prosím vyberte výkonnostní třídu ze seznamu. Stávající text smažte a rozklikněte šipku vedle buňky._x000a_">
          <x14:formula1>
            <xm:f>IF('Základní informace o klubu'!$C$5=$A$1,'Podpůrný list pro výpočty'!$B$59:$B$60,'Podpůrný list pro výpočty'!$B$63:$B$64)</xm:f>
          </x14:formula1>
          <xm:sqref>D6:E6</xm:sqref>
        </x14:dataValidation>
        <x14:dataValidation type="list" allowBlank="1" showInputMessage="1" showErrorMessage="1" errorTitle="Tornádo říká:" error="Prosím vyberte věkovou kategorii ze seznamu. Stávající text smažte a rozklikněte šipku vedle buňky.">
          <x14:formula1>
            <xm:f>IF('Základní informace o klubu'!$C$5=$A$1,'Podpůrný list pro výpočty'!$B$45:$B$48,'Podpůrný list pro výpočty'!$B$63:$B$64)</xm:f>
          </x14:formula1>
          <xm:sqref>D5:E5</xm:sqref>
        </x14:dataValidation>
        <x14:dataValidation type="list" allowBlank="1" showInputMessage="1" showErrorMessage="1" errorTitle="Tornádo říká:" error="Prosím vyberte soutěžní kategorii ze seznamu. Stávající text smažte a rozklikněte šipku vedle buňky._x000a_">
          <x14:formula1>
            <xm:f>IF('Základní informace o klubu'!$C$5=$A$1,'Podpůrný list pro výpočty'!$B$51:$B$56,'Podpůrný list pro výpočty'!$B$63:$B$64)</xm:f>
          </x14:formula1>
          <xm:sqref>D4:E4</xm:sqref>
        </x14:dataValidation>
        <x14:dataValidation type="list" errorStyle="warning" allowBlank="1" showInputMessage="1" showErrorMessage="1" errorTitle="Tornádo říká:" error="Pokoušíte se zadat trenéra, který není uveden v seznamu. Prosím, doplňte jej na list: &quot;Základní informace o klubu&quot;.">
          <x14:formula1>
            <xm:f>IF('Základní informace o klubu'!$C$5=$A$1,'Základní informace o klubu'!$D$14:$D$21,'Podpůrný list pro výpočty'!$B$63:$B$64)</xm:f>
          </x14:formula1>
          <xm:sqref>E12</xm:sqref>
        </x14:dataValidation>
        <x14:dataValidation type="list" errorStyle="warning" allowBlank="1" showInputMessage="1" showErrorMessage="1" errorTitle="Tornádo říká:" error="Pokoušíte se zadat trenéra, který není uveden v seznamu. Prosím, doplňte jej na list: &quot;Základní informace o klubu&quot;." promptTitle="Tornádo říká:" prompt="Jména všech trenérů zadejte na listu: &quot;Základní informace o klubu&quot;, poté jen vybírejte ze seznamu.">
          <x14:formula1>
            <xm:f>IF('Základní informace o klubu'!$C$5=$A$1,'Základní informace o klubu'!$D$14:$D$21,'Podpůrný list pro výpočty'!$B$63:$B$64)</xm:f>
          </x14:formula1>
          <xm:sqref>E11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K25"/>
  <sheetViews>
    <sheetView workbookViewId="0">
      <selection activeCell="K6" sqref="K6"/>
    </sheetView>
  </sheetViews>
  <sheetFormatPr defaultRowHeight="15" x14ac:dyDescent="0.25"/>
  <cols>
    <col min="1" max="1" width="4" style="89" customWidth="1"/>
    <col min="2" max="2" width="24.140625" style="89" customWidth="1"/>
    <col min="3" max="3" width="37" style="89" customWidth="1"/>
    <col min="4" max="5" width="19.28515625" style="89" customWidth="1"/>
    <col min="6" max="6" width="23.28515625" style="89" customWidth="1"/>
    <col min="7" max="7" width="45.140625" style="89" customWidth="1"/>
    <col min="8" max="8" width="14.42578125" style="89" customWidth="1"/>
    <col min="9" max="9" width="11.7109375" style="89" customWidth="1"/>
    <col min="10" max="10" width="17.140625" style="89" customWidth="1"/>
    <col min="11" max="11" width="16.85546875" style="89" customWidth="1"/>
    <col min="12" max="16384" width="9.140625" style="89"/>
  </cols>
  <sheetData>
    <row r="3" spans="2:11" ht="26.25" x14ac:dyDescent="0.4">
      <c r="B3" s="100" t="s">
        <v>186</v>
      </c>
      <c r="C3" s="100"/>
      <c r="D3" s="93">
        <f>'Základní informace o klubu'!C24</f>
        <v>0</v>
      </c>
    </row>
    <row r="5" spans="2:11" x14ac:dyDescent="0.25">
      <c r="C5" s="89" t="s">
        <v>122</v>
      </c>
      <c r="D5" s="89" t="s">
        <v>129</v>
      </c>
      <c r="E5" s="89" t="s">
        <v>124</v>
      </c>
      <c r="F5" s="89" t="s">
        <v>123</v>
      </c>
      <c r="G5" s="89" t="s">
        <v>128</v>
      </c>
      <c r="H5" s="89" t="s">
        <v>125</v>
      </c>
      <c r="I5" s="89" t="s">
        <v>126</v>
      </c>
      <c r="J5" s="89" t="s">
        <v>127</v>
      </c>
      <c r="K5" s="89" t="s">
        <v>189</v>
      </c>
    </row>
    <row r="6" spans="2:11" ht="15.75" x14ac:dyDescent="0.25">
      <c r="B6" s="89" t="str">
        <f>"1."&amp;" od "&amp;C6</f>
        <v>1. od 0</v>
      </c>
      <c r="C6" s="89">
        <f>'Základní informace o klubu'!$C$5</f>
        <v>0</v>
      </c>
      <c r="D6" s="89">
        <f>'Přihláška č. 1'!$D$6</f>
        <v>0</v>
      </c>
      <c r="E6" s="90" t="str">
        <f>'Přehled přihlášek'!C15</f>
        <v/>
      </c>
      <c r="F6" s="91">
        <f>IF('Přihláška č. 1'!$E$12=0,'Přihláška č. 1'!$E$11,'Přihláška č. 1'!$E$11&amp; ", " &amp;'Přihláška č. 1'!$E$12)</f>
        <v>0</v>
      </c>
      <c r="G6" s="90" t="str">
        <f>'Přehled přihlášek'!G15</f>
        <v/>
      </c>
      <c r="H6" s="92" t="str">
        <f>'Přehled přihlášek'!D15</f>
        <v/>
      </c>
      <c r="I6" s="90" t="str">
        <f>'Přehled přihlášek'!E15</f>
        <v/>
      </c>
      <c r="J6" s="90" t="str">
        <f>'Přehled přihlášek'!F15</f>
        <v/>
      </c>
    </row>
    <row r="7" spans="2:11" ht="15.75" x14ac:dyDescent="0.25">
      <c r="B7" s="89" t="str">
        <f>"2."&amp;" od "&amp;C7</f>
        <v>2. od 0</v>
      </c>
      <c r="C7" s="89">
        <f>'Základní informace o klubu'!$C$5</f>
        <v>0</v>
      </c>
      <c r="D7" s="89">
        <f>'Přihláška č. 2'!$D$6</f>
        <v>0</v>
      </c>
      <c r="E7" s="90" t="str">
        <f>'Přehled přihlášek'!C16</f>
        <v/>
      </c>
      <c r="F7" s="91">
        <f>IF('Přihláška č. 2'!$E$12=0,'Přihláška č. 2'!$E$11,'Přihláška č. 2'!$E$11&amp; ", " &amp;'Přihláška č. 2'!$E$12)</f>
        <v>0</v>
      </c>
      <c r="G7" s="90" t="str">
        <f>'Přehled přihlášek'!G16</f>
        <v/>
      </c>
      <c r="H7" s="92" t="str">
        <f>'Přehled přihlášek'!D16</f>
        <v/>
      </c>
      <c r="I7" s="90" t="str">
        <f>'Přehled přihlášek'!E16</f>
        <v/>
      </c>
      <c r="J7" s="90" t="str">
        <f>IF('Přihláška č. 2'!$D$10=0,"",IF('Základní informace o klubu'!$C$24&gt;='Přehled přihlášek'!J3,'Přihláška č. 2'!$D$10,""))</f>
        <v/>
      </c>
    </row>
    <row r="8" spans="2:11" ht="15.75" x14ac:dyDescent="0.25">
      <c r="B8" s="89" t="str">
        <f>"3."&amp;" od "&amp;C8</f>
        <v>3. od 0</v>
      </c>
      <c r="C8" s="89">
        <f>'Základní informace o klubu'!$C$5</f>
        <v>0</v>
      </c>
      <c r="D8" s="89">
        <f>'Přihláška č. 3'!$D$6</f>
        <v>0</v>
      </c>
      <c r="E8" s="90" t="str">
        <f>'Přehled přihlášek'!C17</f>
        <v/>
      </c>
      <c r="F8" s="91">
        <f>IF('Přihláška č. 3'!$E$12=0,'Přihláška č. 3'!$E$11,'Přihláška č. 3'!$E$11&amp; ", " &amp;'Přihláška č. 3'!$E$12)</f>
        <v>0</v>
      </c>
      <c r="G8" s="90" t="str">
        <f>'Přehled přihlášek'!G17</f>
        <v/>
      </c>
      <c r="H8" s="92" t="str">
        <f>'Přehled přihlášek'!D17</f>
        <v/>
      </c>
      <c r="I8" s="90" t="str">
        <f>'Přehled přihlášek'!E17</f>
        <v/>
      </c>
      <c r="J8" s="90" t="str">
        <f>IF('Přihláška č. 3'!$D$10=0,"",IF('Základní informace o klubu'!$C$24&gt;='Přehled přihlášek'!J4,'Přihláška č. 3'!$D$10,""))</f>
        <v/>
      </c>
    </row>
    <row r="9" spans="2:11" ht="15.75" x14ac:dyDescent="0.25">
      <c r="B9" s="89" t="str">
        <f>"4."&amp;" od "&amp;C9</f>
        <v>4. od 0</v>
      </c>
      <c r="C9" s="89">
        <f>'Základní informace o klubu'!$C$5</f>
        <v>0</v>
      </c>
      <c r="D9" s="89">
        <f>'Přihláška č. 4'!$D$6</f>
        <v>0</v>
      </c>
      <c r="E9" s="90" t="str">
        <f>'Přehled přihlášek'!C18</f>
        <v/>
      </c>
      <c r="F9" s="91">
        <f>IF('Přihláška č. 4'!$E$12=0,'Přihláška č. 4'!$E$11,'Přihláška č. 4'!$E$11&amp; ", " &amp;'Přihláška č. 4'!$E$12)</f>
        <v>0</v>
      </c>
      <c r="G9" s="90" t="str">
        <f>'Přehled přihlášek'!G18</f>
        <v/>
      </c>
      <c r="H9" s="92" t="str">
        <f>'Přehled přihlášek'!D18</f>
        <v/>
      </c>
      <c r="I9" s="90" t="str">
        <f>'Přehled přihlášek'!E18</f>
        <v/>
      </c>
      <c r="J9" s="90" t="str">
        <f>IF('Přihláška č. 4'!$D$10=0,"",IF('Základní informace o klubu'!$C$24&gt;='Přehled přihlášek'!J5,'Přihláška č. 4'!$D$10,""))</f>
        <v/>
      </c>
    </row>
    <row r="10" spans="2:11" ht="15.75" x14ac:dyDescent="0.25">
      <c r="B10" s="89" t="str">
        <f>"5."&amp;" od "&amp;C10</f>
        <v>5. od 0</v>
      </c>
      <c r="C10" s="89">
        <f>'Základní informace o klubu'!$C$5</f>
        <v>0</v>
      </c>
      <c r="D10" s="89">
        <f>'Přihláška č. 5'!$D$6</f>
        <v>0</v>
      </c>
      <c r="E10" s="90" t="str">
        <f>'Přehled přihlášek'!C19</f>
        <v/>
      </c>
      <c r="F10" s="91">
        <f>IF('Přihláška č. 5'!$E$12=0,'Přihláška č. 5'!$E$11,'Přihláška č. 5'!$E$11&amp; ", " &amp;'Přihláška č. 5'!$E$12)</f>
        <v>0</v>
      </c>
      <c r="G10" s="90" t="str">
        <f>'Přehled přihlášek'!G19</f>
        <v/>
      </c>
      <c r="H10" s="92" t="str">
        <f>'Přehled přihlášek'!D19</f>
        <v/>
      </c>
      <c r="I10" s="90" t="str">
        <f>'Přehled přihlášek'!E19</f>
        <v/>
      </c>
      <c r="J10" s="90" t="str">
        <f>IF('Přihláška č. 5'!$D$10=0,"",IF('Základní informace o klubu'!$C$24&gt;='Přehled přihlášek'!J6,'Přihláška č. 5'!$D$10,""))</f>
        <v/>
      </c>
    </row>
    <row r="11" spans="2:11" ht="15.75" x14ac:dyDescent="0.25">
      <c r="B11" s="89" t="str">
        <f>"6."&amp;" od "&amp;C11</f>
        <v>6. od 0</v>
      </c>
      <c r="C11" s="89">
        <f>'Základní informace o klubu'!$C$5</f>
        <v>0</v>
      </c>
      <c r="D11" s="89">
        <f>'Přihláška č. 6'!$D$6</f>
        <v>0</v>
      </c>
      <c r="E11" s="90" t="str">
        <f>'Přehled přihlášek'!C20</f>
        <v/>
      </c>
      <c r="F11" s="91">
        <f>IF('Přihláška č. 6'!$E$12=0,'Přihláška č. 6'!$E$11,'Přihláška č. 6'!$E$11&amp; ", " &amp;'Přihláška č. 6'!$E$12)</f>
        <v>0</v>
      </c>
      <c r="G11" s="90" t="str">
        <f>'Přehled přihlášek'!G20</f>
        <v/>
      </c>
      <c r="H11" s="92" t="str">
        <f>'Přehled přihlášek'!D20</f>
        <v/>
      </c>
      <c r="I11" s="90" t="str">
        <f>'Přehled přihlášek'!E20</f>
        <v/>
      </c>
      <c r="J11" s="90" t="str">
        <f>IF('Přihláška č. 6'!$D$10=0,"",IF('Základní informace o klubu'!$C$24&gt;='Přehled přihlášek'!J7,'Přihláška č. 6'!$D$10,""))</f>
        <v/>
      </c>
    </row>
    <row r="12" spans="2:11" ht="15.75" x14ac:dyDescent="0.25">
      <c r="B12" s="89" t="str">
        <f>"7."&amp;" od "&amp;C12</f>
        <v>7. od 0</v>
      </c>
      <c r="C12" s="89">
        <f>'Základní informace o klubu'!$C$5</f>
        <v>0</v>
      </c>
      <c r="D12" s="89">
        <f>'Přihláška č. 7'!$D$6</f>
        <v>0</v>
      </c>
      <c r="E12" s="90" t="str">
        <f>'Přehled přihlášek'!C21</f>
        <v/>
      </c>
      <c r="F12" s="91">
        <f>IF('Přihláška č. 7'!$E$12=0,'Přihláška č. 7'!$E$11,'Přihláška č. 7'!$E$11&amp; ", " &amp;'Přihláška č. 7'!$E$12)</f>
        <v>0</v>
      </c>
      <c r="G12" s="90" t="str">
        <f>'Přehled přihlášek'!G21</f>
        <v/>
      </c>
      <c r="H12" s="92" t="str">
        <f>'Přehled přihlášek'!D21</f>
        <v/>
      </c>
      <c r="I12" s="90" t="str">
        <f>'Přehled přihlášek'!E21</f>
        <v/>
      </c>
      <c r="J12" s="90" t="str">
        <f>IF('Přihláška č. 7'!$D$10=0,"",IF('Základní informace o klubu'!$C$24&gt;='Přehled přihlášek'!J8,'Přihláška č. 7'!$D$10,""))</f>
        <v/>
      </c>
    </row>
    <row r="13" spans="2:11" ht="15.75" x14ac:dyDescent="0.25">
      <c r="B13" s="89" t="str">
        <f>"8."&amp;" od "&amp;C13</f>
        <v>8. od 0</v>
      </c>
      <c r="C13" s="89">
        <f>'Základní informace o klubu'!$C$5</f>
        <v>0</v>
      </c>
      <c r="D13" s="89">
        <f>'Přihláška č. 8'!$D$6</f>
        <v>0</v>
      </c>
      <c r="E13" s="90" t="str">
        <f>'Přehled přihlášek'!C22</f>
        <v/>
      </c>
      <c r="F13" s="91">
        <f>IF('Přihláška č. 8'!$E$12=0,'Přihláška č. 8'!$E$11,'Přihláška č. 8'!$E$11&amp; ", " &amp;'Přihláška č. 8'!$E$12)</f>
        <v>0</v>
      </c>
      <c r="G13" s="90" t="str">
        <f>'Přehled přihlášek'!G22</f>
        <v/>
      </c>
      <c r="H13" s="92" t="str">
        <f>'Přehled přihlášek'!D22</f>
        <v/>
      </c>
      <c r="I13" s="90" t="str">
        <f>'Přehled přihlášek'!E22</f>
        <v/>
      </c>
      <c r="J13" s="90" t="str">
        <f>IF('Přihláška č. 8'!$D$10=0,"",IF('Základní informace o klubu'!$C$24&gt;='Přehled přihlášek'!J9,'Přihláška č. 8'!$D$10,""))</f>
        <v/>
      </c>
    </row>
    <row r="14" spans="2:11" ht="15.75" x14ac:dyDescent="0.25">
      <c r="B14" s="89" t="str">
        <f>"9."&amp;" od "&amp;C14</f>
        <v>9. od 0</v>
      </c>
      <c r="C14" s="89">
        <f>'Základní informace o klubu'!$C$5</f>
        <v>0</v>
      </c>
      <c r="D14" s="89">
        <f>'Přihláška č. 9'!$D$6</f>
        <v>0</v>
      </c>
      <c r="E14" s="90" t="str">
        <f>'Přehled přihlášek'!C23</f>
        <v/>
      </c>
      <c r="F14" s="91">
        <f>IF('Přihláška č. 9'!$E$12=0,'Přihláška č. 9'!$E$11,'Přihláška č. 9'!$E$11&amp; ", " &amp;'Přihláška č. 9'!$E$12)</f>
        <v>0</v>
      </c>
      <c r="G14" s="90" t="str">
        <f>'Přehled přihlášek'!G23</f>
        <v/>
      </c>
      <c r="H14" s="92" t="str">
        <f>'Přehled přihlášek'!D23</f>
        <v/>
      </c>
      <c r="I14" s="90" t="str">
        <f>'Přehled přihlášek'!E23</f>
        <v/>
      </c>
      <c r="J14" s="90" t="str">
        <f>IF('Přihláška č. 9'!$D$10=0,"",IF('Základní informace o klubu'!$C$24&gt;='Přehled přihlášek'!J10,'Přihláška č. 9'!$D$10,""))</f>
        <v/>
      </c>
    </row>
    <row r="15" spans="2:11" ht="15.75" x14ac:dyDescent="0.25">
      <c r="B15" s="89" t="str">
        <f>"10."&amp;" od "&amp;C15</f>
        <v>10. od 0</v>
      </c>
      <c r="C15" s="89">
        <f>'Základní informace o klubu'!$C$5</f>
        <v>0</v>
      </c>
      <c r="D15" s="89">
        <f>'Přihláška č. 10'!$D$6</f>
        <v>0</v>
      </c>
      <c r="E15" s="90" t="str">
        <f>'Přehled přihlášek'!C24</f>
        <v/>
      </c>
      <c r="F15" s="91">
        <f>IF('Přihláška č. 10'!$E$12=0,'Přihláška č. 10'!$E$11,'Přihláška č. 10'!$E$11&amp; ", " &amp;'Přihláška č. 10'!$E$12)</f>
        <v>0</v>
      </c>
      <c r="G15" s="90" t="str">
        <f>'Přehled přihlášek'!G24</f>
        <v/>
      </c>
      <c r="H15" s="92" t="str">
        <f>'Přehled přihlášek'!D24</f>
        <v/>
      </c>
      <c r="I15" s="90" t="str">
        <f>'Přehled přihlášek'!E24</f>
        <v/>
      </c>
      <c r="J15" s="90" t="str">
        <f>IF('Přihláška č. 10'!$D$10=0,"",IF('Základní informace o klubu'!$C$24&gt;='Přehled přihlášek'!J11,'Přihláška č. 10'!$D$10,""))</f>
        <v/>
      </c>
    </row>
    <row r="16" spans="2:11" ht="15.75" x14ac:dyDescent="0.25">
      <c r="B16" s="89" t="str">
        <f>"11."&amp;" od "&amp;C16</f>
        <v>11. od 0</v>
      </c>
      <c r="C16" s="89">
        <f>'Základní informace o klubu'!$C$5</f>
        <v>0</v>
      </c>
      <c r="D16" s="89">
        <f>'Přihláška č. 11'!$D$6</f>
        <v>0</v>
      </c>
      <c r="E16" s="90" t="str">
        <f>'Přehled přihlášek'!C25</f>
        <v/>
      </c>
      <c r="F16" s="91">
        <f>IF('Přihláška č. 11'!$E$12=0,'Přihláška č. 11'!$E$11,'Přihláška č. 11'!$E$11&amp; ", " &amp;'Přihláška č. 11'!$E$12)</f>
        <v>0</v>
      </c>
      <c r="G16" s="90" t="str">
        <f>'Přehled přihlášek'!G25</f>
        <v/>
      </c>
      <c r="H16" s="92" t="str">
        <f>'Přehled přihlášek'!D25</f>
        <v/>
      </c>
      <c r="I16" s="90" t="str">
        <f>'Přehled přihlášek'!E25</f>
        <v/>
      </c>
      <c r="J16" s="90" t="str">
        <f>IF('Přihláška č. 11'!$D$10=0,"",IF('Základní informace o klubu'!$C$24&gt;='Přehled přihlášek'!J12,'Přihláška č. 11'!$D$10,""))</f>
        <v/>
      </c>
    </row>
    <row r="17" spans="2:10" ht="15.75" x14ac:dyDescent="0.25">
      <c r="B17" s="89" t="str">
        <f>"12."&amp;" od "&amp;C17</f>
        <v>12. od 0</v>
      </c>
      <c r="C17" s="89">
        <f>'Základní informace o klubu'!$C$5</f>
        <v>0</v>
      </c>
      <c r="D17" s="89">
        <f>'Přihláška č. 12'!$D$6</f>
        <v>0</v>
      </c>
      <c r="E17" s="90" t="str">
        <f>'Přehled přihlášek'!C26</f>
        <v/>
      </c>
      <c r="F17" s="91">
        <f>IF('Přihláška č. 12'!$E$12=0,'Přihláška č. 12'!$E$11,'Přihláška č. 12'!$E$11&amp; ", " &amp;'Přihláška č. 12'!$E$12)</f>
        <v>0</v>
      </c>
      <c r="G17" s="90" t="str">
        <f>'Přehled přihlášek'!G26</f>
        <v/>
      </c>
      <c r="H17" s="92" t="str">
        <f>'Přehled přihlášek'!D26</f>
        <v/>
      </c>
      <c r="I17" s="90" t="str">
        <f>'Přehled přihlášek'!E26</f>
        <v/>
      </c>
      <c r="J17" s="90" t="str">
        <f>IF('Přihláška č. 12'!$D$10=0,"",IF('Základní informace o klubu'!$C$24&gt;='Přehled přihlášek'!J13,'Přihláška č. 12'!$D$10,""))</f>
        <v/>
      </c>
    </row>
    <row r="18" spans="2:10" ht="15.75" x14ac:dyDescent="0.25">
      <c r="B18" s="89" t="str">
        <f>"13."&amp;" od "&amp;C18</f>
        <v>13. od 0</v>
      </c>
      <c r="C18" s="89">
        <f>'Základní informace o klubu'!$C$5</f>
        <v>0</v>
      </c>
      <c r="D18" s="89">
        <f>'Přihláška č. 13'!$D$6</f>
        <v>0</v>
      </c>
      <c r="E18" s="90" t="str">
        <f>'Přehled přihlášek'!C27</f>
        <v/>
      </c>
      <c r="F18" s="91">
        <f>IF('Přihláška č. 13'!$E$12=0,'Přihláška č. 13'!$E$11,'Přihláška č. 13'!$E$11&amp; ", " &amp;'Přihláška č. 13'!$E$12)</f>
        <v>0</v>
      </c>
      <c r="G18" s="90" t="str">
        <f>'Přehled přihlášek'!G27</f>
        <v/>
      </c>
      <c r="H18" s="92" t="str">
        <f>'Přehled přihlášek'!D27</f>
        <v/>
      </c>
      <c r="I18" s="90" t="str">
        <f>'Přehled přihlášek'!E27</f>
        <v/>
      </c>
      <c r="J18" s="90" t="str">
        <f>IF('Přihláška č. 13'!$D$10=0,"",IF('Základní informace o klubu'!$C$24&gt;='Přehled přihlášek'!J14,'Přihláška č. 13'!$D$10,""))</f>
        <v/>
      </c>
    </row>
    <row r="19" spans="2:10" ht="15.75" x14ac:dyDescent="0.25">
      <c r="B19" s="89" t="str">
        <f>"14."&amp;" od "&amp;C19</f>
        <v>14. od 0</v>
      </c>
      <c r="C19" s="89">
        <f>'Základní informace o klubu'!$C$5</f>
        <v>0</v>
      </c>
      <c r="D19" s="89">
        <f>'Přihláška č. 14'!$D$6</f>
        <v>0</v>
      </c>
      <c r="E19" s="90" t="str">
        <f>'Přehled přihlášek'!C28</f>
        <v/>
      </c>
      <c r="F19" s="91">
        <f>IF('Přihláška č. 14'!$E$12=0,'Přihláška č. 14'!$E$11,'Přihláška č. 14'!$E$11&amp; ", " &amp;'Přihláška č. 14'!$E$12)</f>
        <v>0</v>
      </c>
      <c r="G19" s="90" t="str">
        <f>'Přehled přihlášek'!G28</f>
        <v/>
      </c>
      <c r="H19" s="92" t="str">
        <f>'Přehled přihlášek'!D28</f>
        <v/>
      </c>
      <c r="I19" s="90" t="str">
        <f>'Přehled přihlášek'!E28</f>
        <v/>
      </c>
      <c r="J19" s="90" t="str">
        <f>IF('Přihláška č. 14'!$D$10=0,"",IF('Základní informace o klubu'!$C$24&gt;='Přehled přihlášek'!J15,'Přihláška č. 14'!$D$10,""))</f>
        <v/>
      </c>
    </row>
    <row r="20" spans="2:10" ht="15.75" x14ac:dyDescent="0.25">
      <c r="B20" s="89" t="str">
        <f>"15."&amp;" od "&amp;C20</f>
        <v>15. od 0</v>
      </c>
      <c r="C20" s="89">
        <f>'Základní informace o klubu'!$C$5</f>
        <v>0</v>
      </c>
      <c r="D20" s="89">
        <f>'Přihláška č. 15'!$D$6</f>
        <v>0</v>
      </c>
      <c r="E20" s="90" t="str">
        <f>'Přehled přihlášek'!C29</f>
        <v/>
      </c>
      <c r="F20" s="91">
        <f>IF('Přihláška č. 15'!$E$12=0,'Přihláška č. 15'!$E$11,'Přihláška č. 15'!$E$11&amp; ", " &amp;'Přihláška č. 15'!$E$12)</f>
        <v>0</v>
      </c>
      <c r="G20" s="90" t="str">
        <f>'Přehled přihlášek'!G29</f>
        <v/>
      </c>
      <c r="H20" s="92" t="str">
        <f>'Přehled přihlášek'!D29</f>
        <v/>
      </c>
      <c r="I20" s="90" t="str">
        <f>'Přehled přihlášek'!E29</f>
        <v/>
      </c>
      <c r="J20" s="90" t="str">
        <f>IF('Přihláška č. 15'!$D$10=0,"",IF('Základní informace o klubu'!$C$24&gt;='Přehled přihlášek'!J16,'Přihláška č. 15'!$D$10,""))</f>
        <v/>
      </c>
    </row>
    <row r="21" spans="2:10" ht="15.75" x14ac:dyDescent="0.25">
      <c r="B21" s="89" t="str">
        <f>"16."&amp;" od "&amp;C21</f>
        <v>16. od 0</v>
      </c>
      <c r="C21" s="89">
        <f>'Základní informace o klubu'!$C$5</f>
        <v>0</v>
      </c>
      <c r="D21" s="89">
        <f>'Přihláška č. 16'!$D$6</f>
        <v>0</v>
      </c>
      <c r="E21" s="90" t="str">
        <f>'Přehled přihlášek'!C30</f>
        <v/>
      </c>
      <c r="F21" s="91">
        <f>IF('Přihláška č. 16'!$E$12=0,'Přihláška č. 16'!$E$11,'Přihláška č. 16'!$E$11&amp; ", " &amp;'Přihláška č. 16'!$E$12)</f>
        <v>0</v>
      </c>
      <c r="G21" s="90" t="str">
        <f>'Přehled přihlášek'!G30</f>
        <v/>
      </c>
      <c r="H21" s="92" t="str">
        <f>'Přehled přihlášek'!D30</f>
        <v/>
      </c>
      <c r="I21" s="90" t="str">
        <f>'Přehled přihlášek'!E30</f>
        <v/>
      </c>
      <c r="J21" s="90" t="str">
        <f>IF('Přihláška č. 16'!$D$10=0,"",IF('Základní informace o klubu'!$C$24&gt;='Přehled přihlášek'!J17,'Přihláška č. 16'!$D$10,""))</f>
        <v/>
      </c>
    </row>
    <row r="22" spans="2:10" ht="15.75" x14ac:dyDescent="0.25">
      <c r="B22" s="89" t="str">
        <f>"17."&amp;" od "&amp;C22</f>
        <v>17. od 0</v>
      </c>
      <c r="C22" s="89">
        <f>'Základní informace o klubu'!$C$5</f>
        <v>0</v>
      </c>
      <c r="D22" s="89">
        <f>'Přihláška č. 17'!$D$6</f>
        <v>0</v>
      </c>
      <c r="E22" s="90" t="str">
        <f>'Přehled přihlášek'!C31</f>
        <v/>
      </c>
      <c r="F22" s="91">
        <f>IF('Přihláška č. 17'!$E$12=0,'Přihláška č. 17'!$E$11,'Přihláška č. 17'!$E$11&amp; ", " &amp;'Přihláška č. 17'!$E$12)</f>
        <v>0</v>
      </c>
      <c r="G22" s="90" t="str">
        <f>'Přehled přihlášek'!G31</f>
        <v/>
      </c>
      <c r="H22" s="92" t="str">
        <f>'Přehled přihlášek'!D31</f>
        <v/>
      </c>
      <c r="I22" s="90" t="str">
        <f>'Přehled přihlášek'!E31</f>
        <v/>
      </c>
      <c r="J22" s="90" t="str">
        <f>IF('Přihláška č. 17'!$D$10=0,"",IF('Základní informace o klubu'!$C$24&gt;='Přehled přihlášek'!J18,'Přihláška č. 17'!$D$10,""))</f>
        <v/>
      </c>
    </row>
    <row r="23" spans="2:10" ht="15.75" x14ac:dyDescent="0.25">
      <c r="B23" s="89" t="str">
        <f>"18."&amp;" od "&amp;C23</f>
        <v>18. od 0</v>
      </c>
      <c r="C23" s="89">
        <f>'Základní informace o klubu'!$C$5</f>
        <v>0</v>
      </c>
      <c r="D23" s="89">
        <f>'Přihláška č. 18'!$D$6</f>
        <v>0</v>
      </c>
      <c r="E23" s="90" t="str">
        <f>'Přehled přihlášek'!C32</f>
        <v/>
      </c>
      <c r="F23" s="91">
        <f>IF('Přihláška č. 18'!$E$12=0,'Přihláška č. 18'!$E$11,'Přihláška č. 18'!$E$11&amp; ", " &amp;'Přihláška č. 18'!$E$12)</f>
        <v>0</v>
      </c>
      <c r="G23" s="90" t="str">
        <f>'Přehled přihlášek'!G32</f>
        <v/>
      </c>
      <c r="H23" s="92" t="str">
        <f>'Přehled přihlášek'!D32</f>
        <v/>
      </c>
      <c r="I23" s="90" t="str">
        <f>'Přehled přihlášek'!E32</f>
        <v/>
      </c>
      <c r="J23" s="90" t="str">
        <f>IF('Přihláška č. 18'!$D$10=0,"",IF('Základní informace o klubu'!$C$24&gt;='Přehled přihlášek'!J19,'Přihláška č. 18'!$D$10,""))</f>
        <v/>
      </c>
    </row>
    <row r="24" spans="2:10" ht="15.75" x14ac:dyDescent="0.25">
      <c r="B24" s="89" t="str">
        <f>"19."&amp;" od "&amp;C24</f>
        <v>19. od 0</v>
      </c>
      <c r="C24" s="89">
        <f>'Základní informace o klubu'!$C$5</f>
        <v>0</v>
      </c>
      <c r="D24" s="89">
        <f>'Přihláška č. 19'!$D$6</f>
        <v>0</v>
      </c>
      <c r="E24" s="90" t="str">
        <f>'Přehled přihlášek'!C33</f>
        <v/>
      </c>
      <c r="F24" s="91">
        <f>IF('Přihláška č. 19'!$E$12=0,'Přihláška č. 19'!$E$11,'Přihláška č. 19'!$E$11&amp; ", " &amp;'Přihláška č. 19'!$E$12)</f>
        <v>0</v>
      </c>
      <c r="G24" s="90" t="str">
        <f>'Přehled přihlášek'!G33</f>
        <v/>
      </c>
      <c r="H24" s="92" t="str">
        <f>'Přehled přihlášek'!D33</f>
        <v/>
      </c>
      <c r="I24" s="90" t="str">
        <f>'Přehled přihlášek'!E33</f>
        <v/>
      </c>
      <c r="J24" s="90" t="str">
        <f>IF('Přihláška č. 19'!$D$10=0,"",IF('Základní informace o klubu'!$C$24&gt;='Přehled přihlášek'!J20,'Přihláška č. 19'!$D$10,""))</f>
        <v/>
      </c>
    </row>
    <row r="25" spans="2:10" ht="15.75" x14ac:dyDescent="0.25">
      <c r="B25" s="89" t="str">
        <f>"20."&amp;" od "&amp;C25</f>
        <v>20. od 0</v>
      </c>
      <c r="C25" s="89">
        <f>'Základní informace o klubu'!$C$5</f>
        <v>0</v>
      </c>
      <c r="D25" s="89">
        <f>'Přihláška č. 20'!$D$6</f>
        <v>0</v>
      </c>
      <c r="E25" s="90" t="str">
        <f>'Přehled přihlášek'!C34</f>
        <v/>
      </c>
      <c r="F25" s="91">
        <f>IF('Přihláška č. 20'!$E$12=0,'Přihláška č. 20'!$E$11,'Přihláška č. 20'!$E$11&amp; ", " &amp;'Přihláška č. 20'!$E$12)</f>
        <v>0</v>
      </c>
      <c r="G25" s="90" t="str">
        <f>'Přehled přihlášek'!G34</f>
        <v/>
      </c>
      <c r="H25" s="92" t="str">
        <f>'Přehled přihlášek'!D34</f>
        <v/>
      </c>
      <c r="I25" s="90" t="str">
        <f>'Přehled přihlášek'!E34</f>
        <v/>
      </c>
      <c r="J25" s="90" t="str">
        <f>IF('Přihláška č. 20'!$D$10=0,"",IF('Základní informace o klubu'!$C$24&gt;='Přehled přihlášek'!J21,'Přihláška č. 1'!$D$10,""))</f>
        <v/>
      </c>
    </row>
  </sheetData>
  <mergeCells count="1">
    <mergeCell ref="B3:C3"/>
  </mergeCells>
  <pageMargins left="0.7" right="0.7" top="0.78740157499999996" bottom="0.78740157499999996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"/>
  <sheetViews>
    <sheetView showGridLines="0" workbookViewId="0">
      <selection activeCell="D4" sqref="D4:E4"/>
    </sheetView>
  </sheetViews>
  <sheetFormatPr defaultRowHeight="15" x14ac:dyDescent="0.25"/>
  <cols>
    <col min="1" max="1" width="1.42578125" style="27" customWidth="1"/>
    <col min="2" max="2" width="3.5703125" style="27" customWidth="1"/>
    <col min="3" max="3" width="20.7109375" style="27" customWidth="1"/>
    <col min="4" max="4" width="3.5703125" style="27" customWidth="1"/>
    <col min="5" max="5" width="20.7109375" style="27" customWidth="1"/>
    <col min="6" max="6" width="19.28515625" style="27" customWidth="1"/>
    <col min="7" max="7" width="26.5703125" style="27" customWidth="1"/>
    <col min="8" max="8" width="67.85546875" style="27" customWidth="1"/>
    <col min="9" max="9" width="5.28515625" style="27" customWidth="1"/>
    <col min="10" max="10" width="86.85546875" style="94" customWidth="1"/>
    <col min="11" max="12" width="9.140625" style="94"/>
    <col min="13" max="16384" width="9.140625" style="27"/>
  </cols>
  <sheetData>
    <row r="1" spans="1:12" ht="28.5" x14ac:dyDescent="0.45">
      <c r="A1" s="128" t="str">
        <f>IF('Základní informace o klubu'!C24&gt;=16,IF('Základní informace o klubu'!C5=0,'Podpůrný list pro výpočty'!C7,'Základní informace o klubu'!C5),IF('Základní informace o klubu'!C5=0,IF('Základní informace o klubu'!C24=0,'Podpůrný list pro výpočty'!C5,'Podpůrný list pro výpočty'!C6),IF('Základní informace o klubu'!C24=0,'Podpůrný list pro výpočty'!C3,'Podpůrný list pro výpočty'!C4)))</f>
        <v>Vyplňte, prosím, název klubu a počet formací na listu: "Základní informace o klubu".</v>
      </c>
      <c r="B1" s="128"/>
      <c r="C1" s="128"/>
      <c r="D1" s="128"/>
      <c r="E1" s="128"/>
      <c r="F1" s="128"/>
      <c r="G1" s="128"/>
      <c r="H1" s="48"/>
    </row>
    <row r="2" spans="1:12" x14ac:dyDescent="0.25">
      <c r="J2" s="94" t="s">
        <v>120</v>
      </c>
      <c r="L2" s="94">
        <v>1</v>
      </c>
    </row>
    <row r="3" spans="1:12" ht="21.75" thickBot="1" x14ac:dyDescent="0.4">
      <c r="B3" s="170" t="s">
        <v>2</v>
      </c>
      <c r="C3" s="170"/>
      <c r="D3" s="170"/>
      <c r="E3" s="170"/>
      <c r="J3" s="94">
        <f>'Základní informace o klubu'!C5</f>
        <v>0</v>
      </c>
      <c r="L3" s="94">
        <v>2</v>
      </c>
    </row>
    <row r="4" spans="1:12" ht="15.75" x14ac:dyDescent="0.25">
      <c r="B4" s="125" t="s">
        <v>47</v>
      </c>
      <c r="C4" s="147"/>
      <c r="D4" s="149"/>
      <c r="E4" s="150"/>
      <c r="F4" s="159" t="str">
        <f>IF(D4=0,'Podpůrný list pro výpočty'!$C$15,"")</f>
        <v>Prosím vyplňte</v>
      </c>
      <c r="G4" s="160"/>
      <c r="J4" s="94" t="str">
        <f>'Podpůrný list pro výpočty'!C12</f>
        <v>Zadaný seznam soutěžících je v pořádku a odpovídá dané soutěžní kategorii.</v>
      </c>
      <c r="L4" s="94">
        <v>3</v>
      </c>
    </row>
    <row r="5" spans="1:12" ht="15.75" x14ac:dyDescent="0.25">
      <c r="B5" s="132" t="s">
        <v>48</v>
      </c>
      <c r="C5" s="146"/>
      <c r="D5" s="151"/>
      <c r="E5" s="152"/>
      <c r="F5" s="159" t="str">
        <f>IF(D5=0,'Podpůrný list pro výpočty'!$C$15,"")</f>
        <v>Prosím vyplňte</v>
      </c>
      <c r="G5" s="160"/>
      <c r="J5" s="94" t="s">
        <v>58</v>
      </c>
      <c r="L5" s="94">
        <v>4</v>
      </c>
    </row>
    <row r="6" spans="1:12" ht="16.5" thickBot="1" x14ac:dyDescent="0.3">
      <c r="B6" s="129" t="s">
        <v>49</v>
      </c>
      <c r="C6" s="148"/>
      <c r="D6" s="153"/>
      <c r="E6" s="154"/>
      <c r="F6" s="159" t="str">
        <f>IF(D6=0,'Podpůrný list pro výpočty'!$C$15,"")</f>
        <v>Prosím vyplňte</v>
      </c>
      <c r="G6" s="160"/>
      <c r="J6" s="94">
        <f>IF($D$4='Podpůrný list pro výpočty'!$B$51,'Podpůrný list pro výpočty'!$C$51,IF($D$4='Podpůrný list pro výpočty'!$B$52,'Podpůrný list pro výpočty'!$C$52,IF($D$4='Podpůrný list pro výpočty'!$B$53,'Podpůrný list pro výpočty'!$C$53,IF($D$4='Podpůrný list pro výpočty'!$B$54,'Podpůrný list pro výpočty'!$C$54,IF($D$4='Podpůrný list pro výpočty'!$B$55,'Podpůrný list pro výpočty'!$C$55,IF($D$4='Podpůrný list pro výpočty'!$B$56,'Podpůrný list pro výpočty'!$C$56,))))))</f>
        <v>0</v>
      </c>
      <c r="L6" s="94">
        <v>5</v>
      </c>
    </row>
    <row r="7" spans="1:12" ht="16.5" customHeight="1" thickBot="1" x14ac:dyDescent="0.3">
      <c r="B7" s="165"/>
      <c r="C7" s="166"/>
      <c r="D7" s="166"/>
      <c r="E7" s="167"/>
      <c r="J7" s="94">
        <f>IF($D$4='Podpůrný list pro výpočty'!$B$51,'Podpůrný list pro výpočty'!$D$51,IF($D$4='Podpůrný list pro výpočty'!$B$52,'Podpůrný list pro výpočty'!$D$52,IF($D$4='Podpůrný list pro výpočty'!$B$53,'Podpůrný list pro výpočty'!$D$53,IF($D$4='Podpůrný list pro výpočty'!$B$54,'Podpůrný list pro výpočty'!$D$54,IF($D$4='Podpůrný list pro výpočty'!$B$55,'Podpůrný list pro výpočty'!$D$55,IF($D$4='Podpůrný list pro výpočty'!$B$56,'Podpůrný list pro výpočty'!$D$56,))))))</f>
        <v>0</v>
      </c>
      <c r="L7" s="94">
        <v>6</v>
      </c>
    </row>
    <row r="8" spans="1:12" ht="15.75" x14ac:dyDescent="0.25">
      <c r="B8" s="125" t="s">
        <v>50</v>
      </c>
      <c r="C8" s="147"/>
      <c r="D8" s="155"/>
      <c r="E8" s="156"/>
      <c r="F8" s="159"/>
      <c r="G8" s="160"/>
      <c r="J8" s="94" t="s">
        <v>130</v>
      </c>
      <c r="L8" s="94">
        <v>7</v>
      </c>
    </row>
    <row r="9" spans="1:12" ht="15.75" x14ac:dyDescent="0.25">
      <c r="B9" s="132" t="s">
        <v>60</v>
      </c>
      <c r="C9" s="146"/>
      <c r="D9" s="157"/>
      <c r="E9" s="158"/>
      <c r="F9" s="175" t="str">
        <f>IF(D9=0,'Podpůrný list pro výpočty'!$C$16,"")</f>
        <v>Prosím vyplňte ve formátu m:ss, např.: 1:30</v>
      </c>
      <c r="G9" s="176"/>
      <c r="J9" s="95">
        <f>IF($D$4='Podpůrný list pro výpočty'!$B$67,'Podpůrný list pro výpočty'!$C$67,IF($D$4='Podpůrný list pro výpočty'!$B$68,'Podpůrný list pro výpočty'!$C$68,IF($D$4='Podpůrný list pro výpočty'!$B$69,'Podpůrný list pro výpočty'!$C$69,IF($D$4='Podpůrný list pro výpočty'!$B$70,'Podpůrný list pro výpočty'!$C$70,IF($D$4='Podpůrný list pro výpočty'!$B$71,'Podpůrný list pro výpočty'!$C$71,IF($D$4='Podpůrný list pro výpočty'!$B$72,'Podpůrný list pro výpočty'!$C$72,))))))*60</f>
        <v>0</v>
      </c>
      <c r="L9" s="94">
        <v>8</v>
      </c>
    </row>
    <row r="10" spans="1:12" ht="15.75" customHeight="1" x14ac:dyDescent="0.25">
      <c r="B10" s="132" t="s">
        <v>51</v>
      </c>
      <c r="C10" s="146"/>
      <c r="D10" s="171"/>
      <c r="E10" s="172"/>
      <c r="F10" s="159" t="str">
        <f>IF(D10=0,'Podpůrný list pro výpočty'!$C$15,"")</f>
        <v>Prosím vyplňte</v>
      </c>
      <c r="G10" s="160"/>
      <c r="J10" s="95">
        <f>IF($D$4='Podpůrný list pro výpočty'!$B$67,'Podpůrný list pro výpočty'!$D$67,IF($D$4='Podpůrný list pro výpočty'!$B$68,'Podpůrný list pro výpočty'!$D$68,IF($D$4='Podpůrný list pro výpočty'!$B$69,'Podpůrný list pro výpočty'!$D$69,IF($D$4='Podpůrný list pro výpočty'!$B$70,'Podpůrný list pro výpočty'!$D$70,IF($D$4='Podpůrný list pro výpočty'!$B$71,'Podpůrný list pro výpočty'!$D$71,IF($D$4='Podpůrný list pro výpočty'!$B$72,'Podpůrný list pro výpočty'!$D$72,))))))*60</f>
        <v>0</v>
      </c>
      <c r="L10" s="94">
        <v>9</v>
      </c>
    </row>
    <row r="11" spans="1:12" ht="15.75" x14ac:dyDescent="0.25">
      <c r="B11" s="161" t="s">
        <v>52</v>
      </c>
      <c r="C11" s="162"/>
      <c r="D11" s="49" t="s">
        <v>13</v>
      </c>
      <c r="E11" s="40"/>
      <c r="F11" s="178" t="str">
        <f>IF(OR(D4=0,D5=0,D9=0,D10=0)=TRUE,'Podpůrný list pro výpočty'!C23,IF($D$4=0,"",IF(COUNTBLANK(H16:H40)=25,'Podpůrný list pro výpočty'!C12,"")))</f>
        <v>Zkontrolujte, že máte vyplněny údaje: Soutěžní kategorie, Věková kategorie, Délka skladby a Počet soutěžících.</v>
      </c>
      <c r="G11" s="178"/>
      <c r="H11" s="69"/>
      <c r="J11" s="94" t="s">
        <v>114</v>
      </c>
      <c r="L11" s="94">
        <v>10</v>
      </c>
    </row>
    <row r="12" spans="1:12" ht="15.75" customHeight="1" thickBot="1" x14ac:dyDescent="0.3">
      <c r="B12" s="163"/>
      <c r="C12" s="164"/>
      <c r="D12" s="50" t="s">
        <v>14</v>
      </c>
      <c r="E12" s="41"/>
      <c r="F12" s="178"/>
      <c r="G12" s="178"/>
      <c r="J12" s="96" t="str">
        <f>IF(AND($D$4='Podpůrný list pro výpočty'!B74,$D$5='Podpůrný list pro výpočty'!C74),'Podpůrný list pro výpočty'!D74,IF(AND($D$4='Podpůrný list pro výpočty'!B75,$D$5='Podpůrný list pro výpočty'!C75),'Podpůrný list pro výpočty'!D75,IF(AND($D$4='Podpůrný list pro výpočty'!B76,$D$5='Podpůrný list pro výpočty'!C76),'Podpůrný list pro výpočty'!D76,IF(AND($D$4='Podpůrný list pro výpočty'!B77,$D$5='Podpůrný list pro výpočty'!C77),'Podpůrný list pro výpočty'!D77,IF(AND($D$4='Podpůrný list pro výpočty'!B78,$D$5='Podpůrný list pro výpočty'!C78),'Podpůrný list pro výpočty'!D78,IF(AND($D$4='Podpůrný list pro výpočty'!B79,$D$5='Podpůrný list pro výpočty'!C79),'Podpůrný list pro výpočty'!D79,IF(AND($D$4='Podpůrný list pro výpočty'!B80,$D$5='Podpůrný list pro výpočty'!C80),'Podpůrný list pro výpočty'!D80,IF(AND($D$4='Podpůrný list pro výpočty'!B81,$D$5='Podpůrný list pro výpočty'!C81),'Podpůrný list pro výpočty'!D81,IF(AND($D$4='Podpůrný list pro výpočty'!B82,$D$5='Podpůrný list pro výpočty'!C82),'Podpůrný list pro výpočty'!D82,IF(AND($D$4='Podpůrný list pro výpočty'!B83,$D$5='Podpůrný list pro výpočty'!C83),'Podpůrný list pro výpočty'!D83,IF(AND($D$4='Podpůrný list pro výpočty'!B84,$D$5='Podpůrný list pro výpočty'!C84),'Podpůrný list pro výpočty'!D84,IF(AND($D$4='Podpůrný list pro výpočty'!B85,$D$5='Podpůrný list pro výpočty'!C85),'Podpůrný list pro výpočty'!D85,IF(AND($D$4='Podpůrný list pro výpočty'!B86,$D$5='Podpůrný list pro výpočty'!C86),'Podpůrný list pro výpočty'!D86,IF(AND($D$4='Podpůrný list pro výpočty'!B87,$D$5='Podpůrný list pro výpočty'!C87),'Podpůrný list pro výpočty'!D87,IF(AND($D$4='Podpůrný list pro výpočty'!B88,$D$5='Podpůrný list pro výpočty'!C88),'Podpůrný list pro výpočty'!D88,IF(AND($D$4='Podpůrný list pro výpočty'!B89,$D$5='Podpůrný list pro výpočty'!C89),'Podpůrný list pro výpočty'!D89,IF(AND($D$4='Podpůrný list pro výpočty'!B90,$D$5='Podpůrný list pro výpočty'!C90),'Podpůrný list pro výpočty'!D90,IF(AND($D$4='Podpůrný list pro výpočty'!B91,$D$5='Podpůrný list pro výpočty'!C91),'Podpůrný list pro výpočty'!D91,IF(AND($D$4='Podpůrný list pro výpočty'!B92,$D$5='Podpůrný list pro výpočty'!C92),'Podpůrný list pro výpočty'!D92,IF(AND($D$4='Podpůrný list pro výpočty'!B93,$D$5='Podpůrný list pro výpočty'!C93),'Podpůrný list pro výpočty'!D93,IF(AND($D$4='Podpůrný list pro výpočty'!B94,$D$5='Podpůrný list pro výpočty'!C94),'Podpůrný list pro výpočty'!D94,IF(AND($D$4='Podpůrný list pro výpočty'!B95,$D$5='Podpůrný list pro výpočty'!C95),'Podpůrný list pro výpočty'!D95,IF(AND($D$4='Podpůrný list pro výpočty'!B96,$D$5='Podpůrný list pro výpočty'!C96),'Podpůrný list pro výpočty'!D96,IF(AND($D$4='Podpůrný list pro výpočty'!B97,$D$5='Podpůrný list pro výpočty'!C97),'Podpůrný list pro výpočty'!D97,IF(D4=D5,"",'Podpůrný list pro výpočty'!C14)))))))))))))))))))))))))</f>
        <v/>
      </c>
      <c r="L12" s="94">
        <v>11</v>
      </c>
    </row>
    <row r="13" spans="1:12" x14ac:dyDescent="0.25">
      <c r="F13" s="178"/>
      <c r="G13" s="178"/>
      <c r="L13" s="94">
        <v>12</v>
      </c>
    </row>
    <row r="14" spans="1:12" ht="21.75" customHeight="1" thickBot="1" x14ac:dyDescent="0.4">
      <c r="B14" s="170" t="s">
        <v>53</v>
      </c>
      <c r="C14" s="170"/>
      <c r="D14" s="170"/>
      <c r="E14" s="170"/>
      <c r="F14" s="177" t="str">
        <f>IF(D10="",'Podpůrný list pro výpočty'!$C$17,"")</f>
        <v>Pro vyplňování seznamu zadejte počet soutěžících.</v>
      </c>
      <c r="G14" s="177"/>
      <c r="H14" s="68" t="str">
        <f>IF(COUNTBLANK(H16:H40)=25,"","Chybové hlášení:")</f>
        <v/>
      </c>
      <c r="L14" s="94">
        <v>13</v>
      </c>
    </row>
    <row r="15" spans="1:12" ht="31.5" customHeight="1" thickBot="1" x14ac:dyDescent="0.3">
      <c r="B15" s="168" t="s">
        <v>0</v>
      </c>
      <c r="C15" s="169"/>
      <c r="D15" s="173" t="s">
        <v>3</v>
      </c>
      <c r="E15" s="174"/>
      <c r="F15" s="55" t="s">
        <v>4</v>
      </c>
      <c r="G15" s="51" t="s">
        <v>55</v>
      </c>
      <c r="L15" s="94">
        <v>14</v>
      </c>
    </row>
    <row r="16" spans="1:12" ht="15.75" x14ac:dyDescent="0.25">
      <c r="B16" s="56" t="s">
        <v>13</v>
      </c>
      <c r="C16" s="62"/>
      <c r="D16" s="143"/>
      <c r="E16" s="143"/>
      <c r="F16" s="63"/>
      <c r="G16" s="57" t="str">
        <f>IF($D$10&gt;=L2,IF(AND(C16=0,D16=0,F16=0)=TRUE,'Podpůrný list pro výpočty'!$C$13,IF(AND(C16=0,D16=0)=TRUE,'Podpůrný list pro výpočty'!$C$19,IF(F16&gt;0,YEAR('Podpůrný list pro výpočty'!$C$40)-YEAR(F16),'Podpůrný list pro výpočty'!$C$20))),"")</f>
        <v/>
      </c>
      <c r="H16" s="27" t="str">
        <f>IF($D$10&gt;=L2,IF(OR(AND(C16=0,D16=0),F16=0)=FALSE,"",IF(AND(C16=0,D16=0,F16=0)=TRUE,'Podpůrný list pro výpočty'!$C$9,'Podpůrný list pro výpočty'!$C$21)),IF((AND(C16=0,D16=0,F16=0)=TRUE),"",'Podpůrný list pro výpočty'!$C$10))</f>
        <v/>
      </c>
      <c r="L16" s="94">
        <v>15</v>
      </c>
    </row>
    <row r="17" spans="2:12" ht="15.75" x14ac:dyDescent="0.25">
      <c r="B17" s="58" t="s">
        <v>14</v>
      </c>
      <c r="C17" s="64"/>
      <c r="D17" s="145"/>
      <c r="E17" s="145"/>
      <c r="F17" s="65"/>
      <c r="G17" s="59" t="str">
        <f>IF($D$10&gt;=L3,IF(AND(C17=0,D17=0,F17=0)=TRUE,'Podpůrný list pro výpočty'!$C$13,IF(AND(C17=0,D17=0)=TRUE,'Podpůrný list pro výpočty'!$C$19,IF(F17&gt;0,YEAR('Podpůrný list pro výpočty'!$C$40)-YEAR(F17),'Podpůrný list pro výpočty'!$C$20))),"")</f>
        <v/>
      </c>
      <c r="H17" s="27" t="str">
        <f>IF($D$10&gt;=L3,IF(OR(AND(C17=0,D17=0),F17=0)=FALSE,"",IF(AND(C17=0,D17=0,F17=0)=TRUE,'Podpůrný list pro výpočty'!$C$9,'Podpůrný list pro výpočty'!$C$21)),IF((AND(C17=0,D17=0,F17=0)=TRUE),"",'Podpůrný list pro výpočty'!$C$10))</f>
        <v/>
      </c>
      <c r="L17" s="94">
        <v>16</v>
      </c>
    </row>
    <row r="18" spans="2:12" ht="15.75" x14ac:dyDescent="0.25">
      <c r="B18" s="58" t="s">
        <v>15</v>
      </c>
      <c r="C18" s="64"/>
      <c r="D18" s="145"/>
      <c r="E18" s="145"/>
      <c r="F18" s="65"/>
      <c r="G18" s="59" t="str">
        <f>IF($D$10&gt;=L4,IF(AND(C18=0,D18=0,F18=0)=TRUE,'Podpůrný list pro výpočty'!$C$13,IF(AND(C18=0,D18=0)=TRUE,'Podpůrný list pro výpočty'!$C$19,IF(F18&gt;0,YEAR('Podpůrný list pro výpočty'!$C$40)-YEAR(F18),'Podpůrný list pro výpočty'!$C$20))),"")</f>
        <v/>
      </c>
      <c r="H18" s="27" t="str">
        <f>IF($D$10&gt;=L4,IF(OR(AND(C18=0,D18=0),F18=0)=FALSE,"",IF(AND(C18=0,D18=0,F18=0)=TRUE,'Podpůrný list pro výpočty'!$C$9,'Podpůrný list pro výpočty'!$C$21)),IF((AND(C18=0,D18=0,F18=0)=TRUE),"",'Podpůrný list pro výpočty'!$C$10))</f>
        <v/>
      </c>
      <c r="L18" s="94">
        <v>17</v>
      </c>
    </row>
    <row r="19" spans="2:12" ht="15.75" x14ac:dyDescent="0.25">
      <c r="B19" s="58" t="s">
        <v>16</v>
      </c>
      <c r="C19" s="64"/>
      <c r="D19" s="145"/>
      <c r="E19" s="145"/>
      <c r="F19" s="65"/>
      <c r="G19" s="59" t="str">
        <f>IF($D$10&gt;=L5,IF(AND(C19=0,D19=0,F19=0)=TRUE,'Podpůrný list pro výpočty'!$C$13,IF(AND(C19=0,D19=0)=TRUE,'Podpůrný list pro výpočty'!$C$19,IF(F19&gt;0,YEAR('Podpůrný list pro výpočty'!$C$40)-YEAR(F19),'Podpůrný list pro výpočty'!$C$20))),"")</f>
        <v/>
      </c>
      <c r="H19" s="27" t="str">
        <f>IF($D$10&gt;=L5,IF(OR(AND(C19=0,D19=0),F19=0)=FALSE,"",IF(AND(C19=0,D19=0,F19=0)=TRUE,'Podpůrný list pro výpočty'!$C$9,'Podpůrný list pro výpočty'!$C$21)),IF((AND(C19=0,D19=0,F19=0)=TRUE),"",'Podpůrný list pro výpočty'!$C$10))</f>
        <v/>
      </c>
      <c r="L19" s="94">
        <v>18</v>
      </c>
    </row>
    <row r="20" spans="2:12" ht="15.75" x14ac:dyDescent="0.25">
      <c r="B20" s="58" t="s">
        <v>17</v>
      </c>
      <c r="C20" s="64"/>
      <c r="D20" s="145"/>
      <c r="E20" s="145"/>
      <c r="F20" s="65"/>
      <c r="G20" s="59" t="str">
        <f>IF($D$10&gt;=L6,IF(AND(C20=0,D20=0,F20=0)=TRUE,'Podpůrný list pro výpočty'!$C$13,IF(AND(C20=0,D20=0)=TRUE,'Podpůrný list pro výpočty'!$C$19,IF(F20&gt;0,YEAR('Podpůrný list pro výpočty'!$C$40)-YEAR(F20),'Podpůrný list pro výpočty'!$C$20))),"")</f>
        <v/>
      </c>
      <c r="H20" s="27" t="str">
        <f>IF($D$10&gt;=L6,IF(OR(AND(C20=0,D20=0),F20=0)=FALSE,"",IF(AND(C20=0,D20=0,F20=0)=TRUE,'Podpůrný list pro výpočty'!$C$9,'Podpůrný list pro výpočty'!$C$21)),IF((AND(C20=0,D20=0,F20=0)=TRUE),"",'Podpůrný list pro výpočty'!$C$10))</f>
        <v/>
      </c>
      <c r="L20" s="94">
        <v>19</v>
      </c>
    </row>
    <row r="21" spans="2:12" ht="15.75" x14ac:dyDescent="0.25">
      <c r="B21" s="58" t="s">
        <v>18</v>
      </c>
      <c r="C21" s="64"/>
      <c r="D21" s="145"/>
      <c r="E21" s="145"/>
      <c r="F21" s="65"/>
      <c r="G21" s="59" t="str">
        <f>IF($D$10&gt;=L7,IF(AND(C21=0,D21=0,F21=0)=TRUE,'Podpůrný list pro výpočty'!$C$13,IF(AND(C21=0,D21=0)=TRUE,'Podpůrný list pro výpočty'!$C$19,IF(F21&gt;0,YEAR('Podpůrný list pro výpočty'!$C$40)-YEAR(F21),'Podpůrný list pro výpočty'!$C$20))),"")</f>
        <v/>
      </c>
      <c r="H21" s="27" t="str">
        <f>IF($D$10&gt;=L7,IF(OR(AND(C21=0,D21=0),F21=0)=FALSE,"",IF(AND(C21=0,D21=0,F21=0)=TRUE,'Podpůrný list pro výpočty'!$C$9,'Podpůrný list pro výpočty'!$C$21)),IF((AND(C21=0,D21=0,F21=0)=TRUE),"",'Podpůrný list pro výpočty'!$C$10))</f>
        <v/>
      </c>
      <c r="J21" s="98"/>
      <c r="L21" s="94">
        <v>20</v>
      </c>
    </row>
    <row r="22" spans="2:12" ht="15.75" x14ac:dyDescent="0.25">
      <c r="B22" s="58" t="s">
        <v>19</v>
      </c>
      <c r="C22" s="64"/>
      <c r="D22" s="145"/>
      <c r="E22" s="145"/>
      <c r="F22" s="65"/>
      <c r="G22" s="59" t="str">
        <f>IF($D$10&gt;=L8,IF(AND(C22=0,D22=0,F22=0)=TRUE,'Podpůrný list pro výpočty'!$C$13,IF(AND(C22=0,D22=0)=TRUE,'Podpůrný list pro výpočty'!$C$19,IF(F22&gt;0,YEAR('Podpůrný list pro výpočty'!$C$40)-YEAR(F22),'Podpůrný list pro výpočty'!$C$20))),"")</f>
        <v/>
      </c>
      <c r="H22" s="27" t="str">
        <f>IF($D$10&gt;=L8,IF(OR(AND(C22=0,D22=0),F22=0)=FALSE,"",IF(AND(C22=0,D22=0,F22=0)=TRUE,'Podpůrný list pro výpočty'!$C$9,'Podpůrný list pro výpočty'!$C$21)),IF((AND(C22=0,D22=0,F22=0)=TRUE),"",'Podpůrný list pro výpočty'!$C$10))</f>
        <v/>
      </c>
      <c r="J22" s="98"/>
      <c r="L22" s="94">
        <v>21</v>
      </c>
    </row>
    <row r="23" spans="2:12" ht="15.75" x14ac:dyDescent="0.25">
      <c r="B23" s="58" t="s">
        <v>20</v>
      </c>
      <c r="C23" s="64"/>
      <c r="D23" s="145"/>
      <c r="E23" s="145"/>
      <c r="F23" s="65"/>
      <c r="G23" s="59" t="str">
        <f>IF($D$10&gt;=L9,IF(AND(C23=0,D23=0,F23=0)=TRUE,'Podpůrný list pro výpočty'!$C$13,IF(AND(C23=0,D23=0)=TRUE,'Podpůrný list pro výpočty'!$C$19,IF(F23&gt;0,YEAR('Podpůrný list pro výpočty'!$C$40)-YEAR(F23),'Podpůrný list pro výpočty'!$C$20))),"")</f>
        <v/>
      </c>
      <c r="H23" s="27" t="str">
        <f>IF($D$10&gt;=L9,IF(OR(AND(C23=0,D23=0),F23=0)=FALSE,"",IF(AND(C23=0,D23=0,F23=0)=TRUE,'Podpůrný list pro výpočty'!$C$9,'Podpůrný list pro výpočty'!$C$21)),IF((AND(C23=0,D23=0,F23=0)=TRUE),"",'Podpůrný list pro výpočty'!$C$10))</f>
        <v/>
      </c>
      <c r="L23" s="94">
        <v>22</v>
      </c>
    </row>
    <row r="24" spans="2:12" ht="15.75" x14ac:dyDescent="0.25">
      <c r="B24" s="58" t="s">
        <v>21</v>
      </c>
      <c r="C24" s="64"/>
      <c r="D24" s="145"/>
      <c r="E24" s="145"/>
      <c r="F24" s="65"/>
      <c r="G24" s="59" t="str">
        <f>IF($D$10&gt;=L10,IF(AND(C24=0,D24=0,F24=0)=TRUE,'Podpůrný list pro výpočty'!$C$13,IF(AND(C24=0,D24=0)=TRUE,'Podpůrný list pro výpočty'!$C$19,IF(F24&gt;0,YEAR('Podpůrný list pro výpočty'!$C$40)-YEAR(F24),'Podpůrný list pro výpočty'!$C$20))),"")</f>
        <v/>
      </c>
      <c r="H24" s="27" t="str">
        <f>IF($D$10&gt;=L10,IF(OR(AND(C24=0,D24=0),F24=0)=FALSE,"",IF(AND(C24=0,D24=0,F24=0)=TRUE,'Podpůrný list pro výpočty'!$C$9,'Podpůrný list pro výpočty'!$C$21)),IF((AND(C24=0,D24=0,F24=0)=TRUE),"",'Podpůrný list pro výpočty'!$C$10))</f>
        <v/>
      </c>
      <c r="L24" s="94">
        <v>23</v>
      </c>
    </row>
    <row r="25" spans="2:12" ht="15.75" x14ac:dyDescent="0.25">
      <c r="B25" s="58" t="s">
        <v>22</v>
      </c>
      <c r="C25" s="64"/>
      <c r="D25" s="145"/>
      <c r="E25" s="145"/>
      <c r="F25" s="65"/>
      <c r="G25" s="59" t="str">
        <f>IF($D$10&gt;=L11,IF(AND(C25=0,D25=0,F25=0)=TRUE,'Podpůrný list pro výpočty'!$C$13,IF(AND(C25=0,D25=0)=TRUE,'Podpůrný list pro výpočty'!$C$19,IF(F25&gt;0,YEAR('Podpůrný list pro výpočty'!$C$40)-YEAR(F25),'Podpůrný list pro výpočty'!$C$20))),"")</f>
        <v/>
      </c>
      <c r="H25" s="27" t="str">
        <f>IF($D$10&gt;=L11,IF(OR(AND(C25=0,D25=0),F25=0)=FALSE,"",IF(AND(C25=0,D25=0,F25=0)=TRUE,'Podpůrný list pro výpočty'!$C$9,'Podpůrný list pro výpočty'!$C$21)),IF((AND(C25=0,D25=0,F25=0)=TRUE),"",'Podpůrný list pro výpočty'!$C$10))</f>
        <v/>
      </c>
      <c r="L25" s="94">
        <v>24</v>
      </c>
    </row>
    <row r="26" spans="2:12" ht="15.75" x14ac:dyDescent="0.25">
      <c r="B26" s="58" t="s">
        <v>61</v>
      </c>
      <c r="C26" s="64"/>
      <c r="D26" s="145"/>
      <c r="E26" s="145"/>
      <c r="F26" s="65"/>
      <c r="G26" s="59" t="str">
        <f>IF($D$10&gt;=L12,IF(AND(C26=0,D26=0,F26=0)=TRUE,'Podpůrný list pro výpočty'!$C$13,IF(AND(C26=0,D26=0)=TRUE,'Podpůrný list pro výpočty'!$C$19,IF(F26&gt;0,YEAR('Podpůrný list pro výpočty'!$C$40)-YEAR(F26),'Podpůrný list pro výpočty'!$C$20))),"")</f>
        <v/>
      </c>
      <c r="H26" s="27" t="str">
        <f>IF($D$10&gt;=L12,IF(OR(AND(C26=0,D26=0),F26=0)=FALSE,"",IF(AND(C26=0,D26=0,F26=0)=TRUE,'Podpůrný list pro výpočty'!$C$9,'Podpůrný list pro výpočty'!$C$21)),IF((AND(C26=0,D26=0,F26=0)=TRUE),"",'Podpůrný list pro výpočty'!$C$10))</f>
        <v/>
      </c>
      <c r="L26" s="94">
        <v>25</v>
      </c>
    </row>
    <row r="27" spans="2:12" ht="15.75" x14ac:dyDescent="0.25">
      <c r="B27" s="58" t="s">
        <v>62</v>
      </c>
      <c r="C27" s="64"/>
      <c r="D27" s="145"/>
      <c r="E27" s="145"/>
      <c r="F27" s="65"/>
      <c r="G27" s="59" t="str">
        <f>IF($D$10&gt;=L13,IF(AND(C27=0,D27=0,F27=0)=TRUE,'Podpůrný list pro výpočty'!$C$13,IF(AND(C27=0,D27=0)=TRUE,'Podpůrný list pro výpočty'!$C$19,IF(F27&gt;0,YEAR('Podpůrný list pro výpočty'!$C$40)-YEAR(F27),'Podpůrný list pro výpočty'!$C$20))),"")</f>
        <v/>
      </c>
      <c r="H27" s="27" t="str">
        <f>IF($D$10&gt;=L13,IF(OR(AND(C27=0,D27=0),F27=0)=FALSE,"",IF(AND(C27=0,D27=0,F27=0)=TRUE,'Podpůrný list pro výpočty'!$C$9,'Podpůrný list pro výpočty'!$C$21)),IF((AND(C27=0,D27=0,F27=0)=TRUE),"",'Podpůrný list pro výpočty'!$C$10))</f>
        <v/>
      </c>
    </row>
    <row r="28" spans="2:12" ht="15.75" x14ac:dyDescent="0.25">
      <c r="B28" s="58" t="s">
        <v>63</v>
      </c>
      <c r="C28" s="64"/>
      <c r="D28" s="145"/>
      <c r="E28" s="145"/>
      <c r="F28" s="65"/>
      <c r="G28" s="59" t="str">
        <f>IF($D$10&gt;=L14,IF(AND(C28=0,D28=0,F28=0)=TRUE,'Podpůrný list pro výpočty'!$C$13,IF(AND(C28=0,D28=0)=TRUE,'Podpůrný list pro výpočty'!$C$19,IF(F28&gt;0,YEAR('Podpůrný list pro výpočty'!$C$40)-YEAR(F28),'Podpůrný list pro výpočty'!$C$20))),"")</f>
        <v/>
      </c>
      <c r="H28" s="27" t="str">
        <f>IF($D$10&gt;=L14,IF(OR(AND(C28=0,D28=0),F28=0)=FALSE,"",IF(AND(C28=0,D28=0,F28=0)=TRUE,'Podpůrný list pro výpočty'!$C$9,'Podpůrný list pro výpočty'!$C$21)),IF((AND(C28=0,D28=0,F28=0)=TRUE),"",'Podpůrný list pro výpočty'!$C$10))</f>
        <v/>
      </c>
    </row>
    <row r="29" spans="2:12" ht="15.75" x14ac:dyDescent="0.25">
      <c r="B29" s="58" t="s">
        <v>64</v>
      </c>
      <c r="C29" s="64"/>
      <c r="D29" s="145"/>
      <c r="E29" s="145"/>
      <c r="F29" s="65"/>
      <c r="G29" s="59" t="str">
        <f>IF($D$10&gt;=L15,IF(AND(C29=0,D29=0,F29=0)=TRUE,'Podpůrný list pro výpočty'!$C$13,IF(AND(C29=0,D29=0)=TRUE,'Podpůrný list pro výpočty'!$C$19,IF(F29&gt;0,YEAR('Podpůrný list pro výpočty'!$C$40)-YEAR(F29),'Podpůrný list pro výpočty'!$C$20))),"")</f>
        <v/>
      </c>
      <c r="H29" s="27" t="str">
        <f>IF($D$10&gt;=L15,IF(OR(AND(C29=0,D29=0),F29=0)=FALSE,"",IF(AND(C29=0,D29=0,F29=0)=TRUE,'Podpůrný list pro výpočty'!$C$9,'Podpůrný list pro výpočty'!$C$21)),IF((AND(C29=0,D29=0,F29=0)=TRUE),"",'Podpůrný list pro výpočty'!$C$10))</f>
        <v/>
      </c>
      <c r="J29" s="97"/>
    </row>
    <row r="30" spans="2:12" ht="15.75" x14ac:dyDescent="0.25">
      <c r="B30" s="58" t="s">
        <v>65</v>
      </c>
      <c r="C30" s="64"/>
      <c r="D30" s="145"/>
      <c r="E30" s="145"/>
      <c r="F30" s="65"/>
      <c r="G30" s="59" t="str">
        <f>IF($D$10&gt;=L16,IF(AND(C30=0,D30=0,F30=0)=TRUE,'Podpůrný list pro výpočty'!$C$13,IF(AND(C30=0,D30=0)=TRUE,'Podpůrný list pro výpočty'!$C$19,IF(F30&gt;0,YEAR('Podpůrný list pro výpočty'!$C$40)-YEAR(F30),'Podpůrný list pro výpočty'!$C$20))),"")</f>
        <v/>
      </c>
      <c r="H30" s="27" t="str">
        <f>IF($D$10&gt;=L16,IF(OR(AND(C30=0,D30=0),F30=0)=FALSE,"",IF(AND(C30=0,D30=0,F30=0)=TRUE,'Podpůrný list pro výpočty'!$C$9,'Podpůrný list pro výpočty'!$C$21)),IF((AND(C30=0,D30=0,F30=0)=TRUE),"",'Podpůrný list pro výpočty'!$C$10))</f>
        <v/>
      </c>
    </row>
    <row r="31" spans="2:12" ht="15.75" x14ac:dyDescent="0.25">
      <c r="B31" s="58" t="s">
        <v>66</v>
      </c>
      <c r="C31" s="64"/>
      <c r="D31" s="145"/>
      <c r="E31" s="145"/>
      <c r="F31" s="65"/>
      <c r="G31" s="59" t="str">
        <f>IF($D$10&gt;=L17,IF(AND(C31=0,D31=0,F31=0)=TRUE,'Podpůrný list pro výpočty'!$C$13,IF(AND(C31=0,D31=0)=TRUE,'Podpůrný list pro výpočty'!$C$19,IF(F31&gt;0,YEAR('Podpůrný list pro výpočty'!$C$40)-YEAR(F31),'Podpůrný list pro výpočty'!$C$20))),"")</f>
        <v/>
      </c>
      <c r="H31" s="27" t="str">
        <f>IF($D$10&gt;=L17,IF(OR(AND(C31=0,D31=0),F31=0)=FALSE,"",IF(AND(C31=0,D31=0,F31=0)=TRUE,'Podpůrný list pro výpočty'!$C$9,'Podpůrný list pro výpočty'!$C$21)),IF((AND(C31=0,D31=0,F31=0)=TRUE),"",'Podpůrný list pro výpočty'!$C$10))</f>
        <v/>
      </c>
    </row>
    <row r="32" spans="2:12" ht="15.75" x14ac:dyDescent="0.25">
      <c r="B32" s="58" t="s">
        <v>67</v>
      </c>
      <c r="C32" s="64"/>
      <c r="D32" s="145"/>
      <c r="E32" s="145"/>
      <c r="F32" s="65"/>
      <c r="G32" s="59" t="str">
        <f>IF($D$10&gt;=L18,IF(AND(C32=0,D32=0,F32=0)=TRUE,'Podpůrný list pro výpočty'!$C$13,IF(AND(C32=0,D32=0)=TRUE,'Podpůrný list pro výpočty'!$C$19,IF(F32&gt;0,YEAR('Podpůrný list pro výpočty'!$C$40)-YEAR(F32),'Podpůrný list pro výpočty'!$C$20))),"")</f>
        <v/>
      </c>
      <c r="H32" s="27" t="str">
        <f>IF($D$10&gt;=L18,IF(OR(AND(C32=0,D32=0),F32=0)=FALSE,"",IF(AND(C32=0,D32=0,F32=0)=TRUE,'Podpůrný list pro výpočty'!$C$9,'Podpůrný list pro výpočty'!$C$21)),IF((AND(C32=0,D32=0,F32=0)=TRUE),"",'Podpůrný list pro výpočty'!$C$10))</f>
        <v/>
      </c>
    </row>
    <row r="33" spans="2:8" ht="15.75" x14ac:dyDescent="0.25">
      <c r="B33" s="58" t="s">
        <v>68</v>
      </c>
      <c r="C33" s="64"/>
      <c r="D33" s="145"/>
      <c r="E33" s="145"/>
      <c r="F33" s="65"/>
      <c r="G33" s="59" t="str">
        <f>IF($D$10&gt;=L19,IF(AND(C33=0,D33=0,F33=0)=TRUE,'Podpůrný list pro výpočty'!$C$13,IF(AND(C33=0,D33=0)=TRUE,'Podpůrný list pro výpočty'!$C$19,IF(F33&gt;0,YEAR('Podpůrný list pro výpočty'!$C$40)-YEAR(F33),'Podpůrný list pro výpočty'!$C$20))),"")</f>
        <v/>
      </c>
      <c r="H33" s="27" t="str">
        <f>IF($D$10&gt;=L19,IF(OR(AND(C33=0,D33=0),F33=0)=FALSE,"",IF(AND(C33=0,D33=0,F33=0)=TRUE,'Podpůrný list pro výpočty'!$C$9,'Podpůrný list pro výpočty'!$C$21)),IF((AND(C33=0,D33=0,F33=0)=TRUE),"",'Podpůrný list pro výpočty'!$C$10))</f>
        <v/>
      </c>
    </row>
    <row r="34" spans="2:8" ht="15.75" x14ac:dyDescent="0.25">
      <c r="B34" s="58" t="s">
        <v>69</v>
      </c>
      <c r="C34" s="64"/>
      <c r="D34" s="145"/>
      <c r="E34" s="145"/>
      <c r="F34" s="65"/>
      <c r="G34" s="59" t="str">
        <f>IF($D$10&gt;=L20,IF(AND(C34=0,D34=0,F34=0)=TRUE,'Podpůrný list pro výpočty'!$C$13,IF(AND(C34=0,D34=0)=TRUE,'Podpůrný list pro výpočty'!$C$19,IF(F34&gt;0,YEAR('Podpůrný list pro výpočty'!$C$40)-YEAR(F34),'Podpůrný list pro výpočty'!$C$20))),"")</f>
        <v/>
      </c>
      <c r="H34" s="27" t="str">
        <f>IF($D$10&gt;=L20,IF(OR(AND(C34=0,D34=0),F34=0)=FALSE,"",IF(AND(C34=0,D34=0,F34=0)=TRUE,'Podpůrný list pro výpočty'!$C$9,'Podpůrný list pro výpočty'!$C$21)),IF((AND(C34=0,D34=0,F34=0)=TRUE),"",'Podpůrný list pro výpočty'!$C$10))</f>
        <v/>
      </c>
    </row>
    <row r="35" spans="2:8" ht="15.75" x14ac:dyDescent="0.25">
      <c r="B35" s="58" t="s">
        <v>70</v>
      </c>
      <c r="C35" s="64"/>
      <c r="D35" s="145"/>
      <c r="E35" s="145"/>
      <c r="F35" s="65"/>
      <c r="G35" s="59" t="str">
        <f>IF($D$10&gt;=L21,IF(AND(C35=0,D35=0,F35=0)=TRUE,'Podpůrný list pro výpočty'!$C$13,IF(AND(C35=0,D35=0)=TRUE,'Podpůrný list pro výpočty'!$C$19,IF(F35&gt;0,YEAR('Podpůrný list pro výpočty'!$C$40)-YEAR(F35),'Podpůrný list pro výpočty'!$C$20))),"")</f>
        <v/>
      </c>
      <c r="H35" s="27" t="str">
        <f>IF($D$10&gt;=L21,IF(OR(AND(C35=0,D35=0),F35=0)=FALSE,"",IF(AND(C35=0,D35=0,F35=0)=TRUE,'Podpůrný list pro výpočty'!$C$9,'Podpůrný list pro výpočty'!$C$21)),IF((AND(C35=0,D35=0,F35=0)=TRUE),"",'Podpůrný list pro výpočty'!$C$10))</f>
        <v/>
      </c>
    </row>
    <row r="36" spans="2:8" ht="15.75" x14ac:dyDescent="0.25">
      <c r="B36" s="58" t="s">
        <v>71</v>
      </c>
      <c r="C36" s="64"/>
      <c r="D36" s="145"/>
      <c r="E36" s="145"/>
      <c r="F36" s="65"/>
      <c r="G36" s="59" t="str">
        <f>IF($D$10&gt;=L22,IF(AND(C36=0,D36=0,F36=0)=TRUE,'Podpůrný list pro výpočty'!$C$13,IF(AND(C36=0,D36=0)=TRUE,'Podpůrný list pro výpočty'!$C$19,IF(F36&gt;0,YEAR('Podpůrný list pro výpočty'!$C$40)-YEAR(F36),'Podpůrný list pro výpočty'!$C$20))),"")</f>
        <v/>
      </c>
      <c r="H36" s="27" t="str">
        <f>IF($D$10&gt;=L22,IF(OR(AND(C36=0,D36=0),F36=0)=FALSE,"",IF(AND(C36=0,D36=0,F36=0)=TRUE,'Podpůrný list pro výpočty'!$C$9,'Podpůrný list pro výpočty'!$C$21)),IF((AND(C36=0,D36=0,F36=0)=TRUE),"",'Podpůrný list pro výpočty'!$C$10))</f>
        <v/>
      </c>
    </row>
    <row r="37" spans="2:8" ht="15.75" x14ac:dyDescent="0.25">
      <c r="B37" s="58" t="s">
        <v>72</v>
      </c>
      <c r="C37" s="64"/>
      <c r="D37" s="145"/>
      <c r="E37" s="145"/>
      <c r="F37" s="65"/>
      <c r="G37" s="59" t="str">
        <f>IF($D$10&gt;=L23,IF(AND(C37=0,D37=0,F37=0)=TRUE,'Podpůrný list pro výpočty'!$C$13,IF(AND(C37=0,D37=0)=TRUE,'Podpůrný list pro výpočty'!$C$19,IF(F37&gt;0,YEAR('Podpůrný list pro výpočty'!$C$40)-YEAR(F37),'Podpůrný list pro výpočty'!$C$20))),"")</f>
        <v/>
      </c>
      <c r="H37" s="27" t="str">
        <f>IF($D$10&gt;=L23,IF(OR(AND(C37=0,D37=0),F37=0)=FALSE,"",IF(AND(C37=0,D37=0,F37=0)=TRUE,'Podpůrný list pro výpočty'!$C$9,'Podpůrný list pro výpočty'!$C$21)),IF((AND(C37=0,D37=0,F37=0)=TRUE),"",'Podpůrný list pro výpočty'!$C$10))</f>
        <v/>
      </c>
    </row>
    <row r="38" spans="2:8" ht="15.75" x14ac:dyDescent="0.25">
      <c r="B38" s="58" t="s">
        <v>73</v>
      </c>
      <c r="C38" s="64"/>
      <c r="D38" s="145"/>
      <c r="E38" s="145"/>
      <c r="F38" s="65"/>
      <c r="G38" s="59" t="str">
        <f>IF($D$10&gt;=L24,IF(AND(C38=0,D38=0,F38=0)=TRUE,'Podpůrný list pro výpočty'!$C$13,IF(AND(C38=0,D38=0)=TRUE,'Podpůrný list pro výpočty'!$C$19,IF(F38&gt;0,YEAR('Podpůrný list pro výpočty'!$C$40)-YEAR(F38),'Podpůrný list pro výpočty'!$C$20))),"")</f>
        <v/>
      </c>
      <c r="H38" s="27" t="str">
        <f>IF($D$10&gt;=L24,IF(OR(AND(C38=0,D38=0),F38=0)=FALSE,"",IF(AND(C38=0,D38=0,F38=0)=TRUE,'Podpůrný list pro výpočty'!$C$9,'Podpůrný list pro výpočty'!$C$21)),IF((AND(C38=0,D38=0,F38=0)=TRUE),"",'Podpůrný list pro výpočty'!$C$10))</f>
        <v/>
      </c>
    </row>
    <row r="39" spans="2:8" ht="15.75" x14ac:dyDescent="0.25">
      <c r="B39" s="58" t="s">
        <v>74</v>
      </c>
      <c r="C39" s="64"/>
      <c r="D39" s="145"/>
      <c r="E39" s="145"/>
      <c r="F39" s="65"/>
      <c r="G39" s="59" t="str">
        <f>IF($D$10&gt;=L25,IF(AND(C39=0,D39=0,F39=0)=TRUE,'Podpůrný list pro výpočty'!$C$13,IF(AND(C39=0,D39=0)=TRUE,'Podpůrný list pro výpočty'!$C$19,IF(F39&gt;0,YEAR('Podpůrný list pro výpočty'!$C$40)-YEAR(F39),'Podpůrný list pro výpočty'!$C$20))),"")</f>
        <v/>
      </c>
      <c r="H39" s="27" t="str">
        <f>IF($D$10&gt;=L25,IF(OR(AND(C39=0,D39=0),F39=0)=FALSE,"",IF(AND(C39=0,D39=0,F39=0)=TRUE,'Podpůrný list pro výpočty'!$C$9,'Podpůrný list pro výpočty'!$C$21)),IF((AND(C39=0,D39=0,F39=0)=TRUE),"",'Podpůrný list pro výpočty'!$C$10))</f>
        <v/>
      </c>
    </row>
    <row r="40" spans="2:8" ht="16.5" thickBot="1" x14ac:dyDescent="0.3">
      <c r="B40" s="60" t="s">
        <v>75</v>
      </c>
      <c r="C40" s="66"/>
      <c r="D40" s="144"/>
      <c r="E40" s="144"/>
      <c r="F40" s="67"/>
      <c r="G40" s="61" t="str">
        <f>IF($D$10&gt;=L26,IF(AND(C40=0,D40=0,F40=0)=TRUE,'Podpůrný list pro výpočty'!$C$13,IF(AND(C40=0,D40=0)=TRUE,'Podpůrný list pro výpočty'!$C$19,IF(F40&gt;0,YEAR('Podpůrný list pro výpočty'!$C$40)-YEAR(F40),'Podpůrný list pro výpočty'!$C$20))),"")</f>
        <v/>
      </c>
      <c r="H40" s="27" t="str">
        <f>IF($D$10&gt;=L26,IF(OR(AND(C40=0,D40=0),F40=0)=FALSE,"",IF(AND(C40=0,D40=0,F40=0)=TRUE,'Podpůrný list pro výpočty'!$C$9,'Podpůrný list pro výpočty'!$C$21)),IF((AND(C40=0,D40=0,F40=0)=TRUE),"",'Podpůrný list pro výpočty'!$C$10))</f>
        <v/>
      </c>
    </row>
  </sheetData>
  <sheetProtection algorithmName="SHA-512" hashValue="fPQHl59NluOHzVIsvvLrJMGENol0UZcXZU+AgP4El9I4QSGKGzz+LnHGAUfbcb7hW15xcQle1lYw0/Bon7tEiA==" saltValue="x7tSmcXJoG6uDF3MbM++aA==" spinCount="100000" sheet="1" objects="1" scenarios="1" selectLockedCells="1"/>
  <mergeCells count="52">
    <mergeCell ref="B5:C5"/>
    <mergeCell ref="D5:E5"/>
    <mergeCell ref="F5:G5"/>
    <mergeCell ref="A1:G1"/>
    <mergeCell ref="B3:E3"/>
    <mergeCell ref="B4:C4"/>
    <mergeCell ref="D4:E4"/>
    <mergeCell ref="F4:G4"/>
    <mergeCell ref="B6:C6"/>
    <mergeCell ref="D6:E6"/>
    <mergeCell ref="F6:G6"/>
    <mergeCell ref="B7:E7"/>
    <mergeCell ref="B8:C8"/>
    <mergeCell ref="D8:E8"/>
    <mergeCell ref="F8:G8"/>
    <mergeCell ref="B9:C9"/>
    <mergeCell ref="D9:E9"/>
    <mergeCell ref="F9:G9"/>
    <mergeCell ref="B10:C10"/>
    <mergeCell ref="D10:E10"/>
    <mergeCell ref="F10:G10"/>
    <mergeCell ref="D21:E21"/>
    <mergeCell ref="B11:C12"/>
    <mergeCell ref="F11:G13"/>
    <mergeCell ref="B14:E14"/>
    <mergeCell ref="F14:G14"/>
    <mergeCell ref="B15:C15"/>
    <mergeCell ref="D15:E15"/>
    <mergeCell ref="D16:E16"/>
    <mergeCell ref="D17:E17"/>
    <mergeCell ref="D18:E18"/>
    <mergeCell ref="D19:E19"/>
    <mergeCell ref="D20:E20"/>
    <mergeCell ref="D33:E33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40:E40"/>
    <mergeCell ref="D34:E34"/>
    <mergeCell ref="D35:E35"/>
    <mergeCell ref="D36:E36"/>
    <mergeCell ref="D37:E37"/>
    <mergeCell ref="D38:E38"/>
    <mergeCell ref="D39:E39"/>
  </mergeCells>
  <conditionalFormatting sqref="D4:E6 D8:D11 E8:E9 E11">
    <cfRule type="expression" dxfId="59" priority="4">
      <formula>D4=""</formula>
    </cfRule>
  </conditionalFormatting>
  <conditionalFormatting sqref="B16:B40">
    <cfRule type="expression" dxfId="58" priority="1">
      <formula>OR(AND(C16=0,D16=0),F16=0)=FALSE</formula>
    </cfRule>
  </conditionalFormatting>
  <conditionalFormatting sqref="A1:G1">
    <cfRule type="expression" dxfId="57" priority="3">
      <formula>$A$1&lt;&gt;$J$3</formula>
    </cfRule>
  </conditionalFormatting>
  <conditionalFormatting sqref="A2:H40">
    <cfRule type="expression" dxfId="56" priority="2">
      <formula>$A$1&lt;&gt;$J$3</formula>
    </cfRule>
  </conditionalFormatting>
  <conditionalFormatting sqref="B16:B39">
    <cfRule type="expression" dxfId="55" priority="5">
      <formula>$D$10&gt;=L2</formula>
    </cfRule>
  </conditionalFormatting>
  <conditionalFormatting sqref="C16:C39">
    <cfRule type="expression" dxfId="54" priority="6">
      <formula>$D$10&gt;=L2</formula>
    </cfRule>
  </conditionalFormatting>
  <conditionalFormatting sqref="F16:F39">
    <cfRule type="expression" dxfId="53" priority="8">
      <formula>$D$10&gt;=L2</formula>
    </cfRule>
  </conditionalFormatting>
  <conditionalFormatting sqref="G16:G39">
    <cfRule type="expression" dxfId="52" priority="9">
      <formula>$D$10&gt;=L2</formula>
    </cfRule>
  </conditionalFormatting>
  <conditionalFormatting sqref="D16:E39">
    <cfRule type="expression" dxfId="51" priority="7">
      <formula>$D$10&gt;=L2</formula>
    </cfRule>
  </conditionalFormatting>
  <conditionalFormatting sqref="B40:F40">
    <cfRule type="expression" dxfId="50" priority="11">
      <formula>$D$10=$L$26</formula>
    </cfRule>
  </conditionalFormatting>
  <conditionalFormatting sqref="G40">
    <cfRule type="expression" dxfId="49" priority="10">
      <formula>$D$10=$L$26</formula>
    </cfRule>
  </conditionalFormatting>
  <conditionalFormatting sqref="F11">
    <cfRule type="expression" dxfId="48" priority="12">
      <formula>$F$11=$J$4</formula>
    </cfRule>
  </conditionalFormatting>
  <dataValidations count="5">
    <dataValidation type="date" operator="lessThanOrEqual" allowBlank="1" showErrorMessage="1" errorTitle="Tornádo říká:" error="Pokoušíte se zadat datum, které je v budoucnosti." sqref="F16:F40">
      <formula1>TODAY()</formula1>
    </dataValidation>
    <dataValidation type="whole" allowBlank="1" showErrorMessage="1" errorTitle="Tornádo říká:" error="Prosím zadejte počet soutěžících, který odpovídá zvolené soutěžní kategorii. Počty soutěžících pro jednotlivé soutěžní kategorie naleznete v Propozicích soutěže Tornádo 2018." sqref="D10">
      <formula1>J6</formula1>
      <formula2>J7</formula2>
    </dataValidation>
    <dataValidation type="whole" allowBlank="1" showErrorMessage="1" errorTitle="Tornádo říká:" error="Prosím zadejte počet soutěžících, který odpovídá zvolené soutěžní kategorii. Počty soutěžících pro jednotlivé soutěžní kategorie naleznete v Propozicích soutěže Tornádo 2018." sqref="E10">
      <formula1>K9</formula1>
      <formula2>K10</formula2>
    </dataValidation>
    <dataValidation type="time" allowBlank="1" showInputMessage="1" showErrorMessage="1" errorTitle="Tornádo říká:" error="Prosím zadejte čas, který odpovídá zvolené soutěžní kategorii. Časy pro jednotlivé soutěžní kategorie naleznete v Propozicích soutěže Tornádo 2018." sqref="D9">
      <formula1>J9</formula1>
      <formula2>J10</formula2>
    </dataValidation>
    <dataValidation type="time" allowBlank="1" showInputMessage="1" showErrorMessage="1" errorTitle="Tornádo říká:" error="Prosím zadejte čas, který odpovídá zvolené soutěžní kategorii. Časy pro jednotlivé soutěžní kategorie naleznete v Propozicích soutěže Tornádo 2018." sqref="E9">
      <formula1>K11</formula1>
      <formula2>K12</formula2>
    </dataValidation>
  </dataValidations>
  <pageMargins left="0.31496062992125984" right="0.31496062992125984" top="0.59055118110236227" bottom="0.59055118110236227" header="0" footer="0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errorTitle="Tornádo říká:" error="Prosím vyberte výkonnostní třídu ze seznamu. Stávající text smažte a rozklikněte šipku vedle buňky._x000a_">
          <x14:formula1>
            <xm:f>IF('Základní informace o klubu'!$C$5=$A$1,'Podpůrný list pro výpočty'!$B$59:$B$60,'Podpůrný list pro výpočty'!$B$63:$B$64)</xm:f>
          </x14:formula1>
          <xm:sqref>D6:E6</xm:sqref>
        </x14:dataValidation>
        <x14:dataValidation type="list" allowBlank="1" showInputMessage="1" showErrorMessage="1" errorTitle="Tornádo říká:" error="Prosím vyberte věkovou kategorii ze seznamu. Stávající text smažte a rozklikněte šipku vedle buňky.">
          <x14:formula1>
            <xm:f>IF('Základní informace o klubu'!$C$5=$A$1,'Podpůrný list pro výpočty'!$B$45:$B$48,'Podpůrný list pro výpočty'!$B$63:$B$64)</xm:f>
          </x14:formula1>
          <xm:sqref>D5:E5</xm:sqref>
        </x14:dataValidation>
        <x14:dataValidation type="list" allowBlank="1" showInputMessage="1" showErrorMessage="1" errorTitle="Tornádo říká:" error="Prosím vyberte soutěžní kategorii ze seznamu. Stávající text smažte a rozklikněte šipku vedle buňky._x000a_">
          <x14:formula1>
            <xm:f>IF('Základní informace o klubu'!$C$5=$A$1,'Podpůrný list pro výpočty'!$B$51:$B$56,'Podpůrný list pro výpočty'!$B$63:$B$64)</xm:f>
          </x14:formula1>
          <xm:sqref>D4:E4</xm:sqref>
        </x14:dataValidation>
        <x14:dataValidation type="list" errorStyle="warning" allowBlank="1" showInputMessage="1" showErrorMessage="1" errorTitle="Tornádo říká:" error="Pokoušíte se zadat trenéra, který není uveden v seznamu. Prosím, doplňte jej na list: &quot;Základní informace o klubu&quot;.">
          <x14:formula1>
            <xm:f>IF('Základní informace o klubu'!$C$5=$A$1,'Základní informace o klubu'!$D$14:$D$21,'Podpůrný list pro výpočty'!$B$63:$B$64)</xm:f>
          </x14:formula1>
          <xm:sqref>E12</xm:sqref>
        </x14:dataValidation>
        <x14:dataValidation type="list" errorStyle="warning" allowBlank="1" showInputMessage="1" showErrorMessage="1" errorTitle="Tornádo říká:" error="Pokoušíte se zadat trenéra, který není uveden v seznamu. Prosím, doplňte jej na list: &quot;Základní informace o klubu&quot;." promptTitle="Tornádo říká:" prompt="Jména všech trenérů zadejte na listu: &quot;Základní informace o klubu&quot;, poté jen vybírejte ze seznamu.">
          <x14:formula1>
            <xm:f>IF('Základní informace o klubu'!$C$5=$A$1,'Základní informace o klubu'!$D$14:$D$21,'Podpůrný list pro výpočty'!$B$63:$B$64)</xm:f>
          </x14:formula1>
          <xm:sqref>E11</xm:sqref>
        </x14:dataValidation>
      </x14:dataValidation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"/>
  <sheetViews>
    <sheetView showGridLines="0" workbookViewId="0">
      <selection activeCell="D4" sqref="D4:E4"/>
    </sheetView>
  </sheetViews>
  <sheetFormatPr defaultRowHeight="15" x14ac:dyDescent="0.25"/>
  <cols>
    <col min="1" max="1" width="1.42578125" style="27" customWidth="1"/>
    <col min="2" max="2" width="3.5703125" style="27" customWidth="1"/>
    <col min="3" max="3" width="20.7109375" style="27" customWidth="1"/>
    <col min="4" max="4" width="3.5703125" style="27" customWidth="1"/>
    <col min="5" max="5" width="20.7109375" style="27" customWidth="1"/>
    <col min="6" max="6" width="19.28515625" style="27" customWidth="1"/>
    <col min="7" max="7" width="26.5703125" style="27" customWidth="1"/>
    <col min="8" max="8" width="67.85546875" style="27" customWidth="1"/>
    <col min="9" max="9" width="5.28515625" style="27" customWidth="1"/>
    <col min="10" max="10" width="86.85546875" style="94" customWidth="1"/>
    <col min="11" max="12" width="9.140625" style="94"/>
    <col min="13" max="16384" width="9.140625" style="27"/>
  </cols>
  <sheetData>
    <row r="1" spans="1:12" ht="28.5" x14ac:dyDescent="0.45">
      <c r="A1" s="128" t="str">
        <f>IF('Základní informace o klubu'!C24&gt;=17,IF('Základní informace o klubu'!C5=0,'Podpůrný list pro výpočty'!C7,'Základní informace o klubu'!C5),IF('Základní informace o klubu'!C5=0,IF('Základní informace o klubu'!C24=0,'Podpůrný list pro výpočty'!C5,'Podpůrný list pro výpočty'!C6),IF('Základní informace o klubu'!C24=0,'Podpůrný list pro výpočty'!C3,'Podpůrný list pro výpočty'!C4)))</f>
        <v>Vyplňte, prosím, název klubu a počet formací na listu: "Základní informace o klubu".</v>
      </c>
      <c r="B1" s="128"/>
      <c r="C1" s="128"/>
      <c r="D1" s="128"/>
      <c r="E1" s="128"/>
      <c r="F1" s="128"/>
      <c r="G1" s="128"/>
      <c r="H1" s="48"/>
    </row>
    <row r="2" spans="1:12" x14ac:dyDescent="0.25">
      <c r="J2" s="94" t="s">
        <v>120</v>
      </c>
      <c r="L2" s="94">
        <v>1</v>
      </c>
    </row>
    <row r="3" spans="1:12" ht="21.75" thickBot="1" x14ac:dyDescent="0.4">
      <c r="B3" s="170" t="s">
        <v>2</v>
      </c>
      <c r="C3" s="170"/>
      <c r="D3" s="170"/>
      <c r="E3" s="170"/>
      <c r="J3" s="94">
        <f>'Základní informace o klubu'!C5</f>
        <v>0</v>
      </c>
      <c r="L3" s="94">
        <v>2</v>
      </c>
    </row>
    <row r="4" spans="1:12" ht="15.75" x14ac:dyDescent="0.25">
      <c r="B4" s="125" t="s">
        <v>47</v>
      </c>
      <c r="C4" s="147"/>
      <c r="D4" s="149"/>
      <c r="E4" s="150"/>
      <c r="F4" s="159" t="str">
        <f>IF(D4=0,'Podpůrný list pro výpočty'!$C$15,"")</f>
        <v>Prosím vyplňte</v>
      </c>
      <c r="G4" s="160"/>
      <c r="J4" s="94" t="str">
        <f>'Podpůrný list pro výpočty'!C12</f>
        <v>Zadaný seznam soutěžících je v pořádku a odpovídá dané soutěžní kategorii.</v>
      </c>
      <c r="L4" s="94">
        <v>3</v>
      </c>
    </row>
    <row r="5" spans="1:12" ht="15.75" x14ac:dyDescent="0.25">
      <c r="B5" s="132" t="s">
        <v>48</v>
      </c>
      <c r="C5" s="146"/>
      <c r="D5" s="151"/>
      <c r="E5" s="152"/>
      <c r="F5" s="159" t="str">
        <f>IF(D5=0,'Podpůrný list pro výpočty'!$C$15,"")</f>
        <v>Prosím vyplňte</v>
      </c>
      <c r="G5" s="160"/>
      <c r="J5" s="94" t="s">
        <v>58</v>
      </c>
      <c r="L5" s="94">
        <v>4</v>
      </c>
    </row>
    <row r="6" spans="1:12" ht="16.5" thickBot="1" x14ac:dyDescent="0.3">
      <c r="B6" s="129" t="s">
        <v>49</v>
      </c>
      <c r="C6" s="148"/>
      <c r="D6" s="153"/>
      <c r="E6" s="154"/>
      <c r="F6" s="159" t="str">
        <f>IF(D6=0,'Podpůrný list pro výpočty'!$C$15,"")</f>
        <v>Prosím vyplňte</v>
      </c>
      <c r="G6" s="160"/>
      <c r="J6" s="94">
        <f>IF($D$4='Podpůrný list pro výpočty'!$B$51,'Podpůrný list pro výpočty'!$C$51,IF($D$4='Podpůrný list pro výpočty'!$B$52,'Podpůrný list pro výpočty'!$C$52,IF($D$4='Podpůrný list pro výpočty'!$B$53,'Podpůrný list pro výpočty'!$C$53,IF($D$4='Podpůrný list pro výpočty'!$B$54,'Podpůrný list pro výpočty'!$C$54,IF($D$4='Podpůrný list pro výpočty'!$B$55,'Podpůrný list pro výpočty'!$C$55,IF($D$4='Podpůrný list pro výpočty'!$B$56,'Podpůrný list pro výpočty'!$C$56,))))))</f>
        <v>0</v>
      </c>
      <c r="L6" s="94">
        <v>5</v>
      </c>
    </row>
    <row r="7" spans="1:12" ht="16.5" customHeight="1" thickBot="1" x14ac:dyDescent="0.3">
      <c r="B7" s="165"/>
      <c r="C7" s="166"/>
      <c r="D7" s="166"/>
      <c r="E7" s="167"/>
      <c r="J7" s="94">
        <f>IF($D$4='Podpůrný list pro výpočty'!$B$51,'Podpůrný list pro výpočty'!$D$51,IF($D$4='Podpůrný list pro výpočty'!$B$52,'Podpůrný list pro výpočty'!$D$52,IF($D$4='Podpůrný list pro výpočty'!$B$53,'Podpůrný list pro výpočty'!$D$53,IF($D$4='Podpůrný list pro výpočty'!$B$54,'Podpůrný list pro výpočty'!$D$54,IF($D$4='Podpůrný list pro výpočty'!$B$55,'Podpůrný list pro výpočty'!$D$55,IF($D$4='Podpůrný list pro výpočty'!$B$56,'Podpůrný list pro výpočty'!$D$56,))))))</f>
        <v>0</v>
      </c>
      <c r="L7" s="94">
        <v>6</v>
      </c>
    </row>
    <row r="8" spans="1:12" ht="15.75" x14ac:dyDescent="0.25">
      <c r="B8" s="125" t="s">
        <v>50</v>
      </c>
      <c r="C8" s="147"/>
      <c r="D8" s="155"/>
      <c r="E8" s="156"/>
      <c r="F8" s="159"/>
      <c r="G8" s="160"/>
      <c r="J8" s="94" t="s">
        <v>130</v>
      </c>
      <c r="L8" s="94">
        <v>7</v>
      </c>
    </row>
    <row r="9" spans="1:12" ht="15.75" x14ac:dyDescent="0.25">
      <c r="B9" s="132" t="s">
        <v>60</v>
      </c>
      <c r="C9" s="146"/>
      <c r="D9" s="157"/>
      <c r="E9" s="158"/>
      <c r="F9" s="175" t="str">
        <f>IF(D9=0,'Podpůrný list pro výpočty'!$C$16,"")</f>
        <v>Prosím vyplňte ve formátu m:ss, např.: 1:30</v>
      </c>
      <c r="G9" s="176"/>
      <c r="J9" s="95">
        <f>IF($D$4='Podpůrný list pro výpočty'!$B$67,'Podpůrný list pro výpočty'!$C$67,IF($D$4='Podpůrný list pro výpočty'!$B$68,'Podpůrný list pro výpočty'!$C$68,IF($D$4='Podpůrný list pro výpočty'!$B$69,'Podpůrný list pro výpočty'!$C$69,IF($D$4='Podpůrný list pro výpočty'!$B$70,'Podpůrný list pro výpočty'!$C$70,IF($D$4='Podpůrný list pro výpočty'!$B$71,'Podpůrný list pro výpočty'!$C$71,IF($D$4='Podpůrný list pro výpočty'!$B$72,'Podpůrný list pro výpočty'!$C$72,))))))*60</f>
        <v>0</v>
      </c>
      <c r="L9" s="94">
        <v>8</v>
      </c>
    </row>
    <row r="10" spans="1:12" ht="15.75" customHeight="1" x14ac:dyDescent="0.25">
      <c r="B10" s="132" t="s">
        <v>51</v>
      </c>
      <c r="C10" s="146"/>
      <c r="D10" s="171"/>
      <c r="E10" s="172"/>
      <c r="F10" s="159" t="str">
        <f>IF(D10=0,'Podpůrný list pro výpočty'!$C$15,"")</f>
        <v>Prosím vyplňte</v>
      </c>
      <c r="G10" s="160"/>
      <c r="J10" s="95">
        <f>IF($D$4='Podpůrný list pro výpočty'!$B$67,'Podpůrný list pro výpočty'!$D$67,IF($D$4='Podpůrný list pro výpočty'!$B$68,'Podpůrný list pro výpočty'!$D$68,IF($D$4='Podpůrný list pro výpočty'!$B$69,'Podpůrný list pro výpočty'!$D$69,IF($D$4='Podpůrný list pro výpočty'!$B$70,'Podpůrný list pro výpočty'!$D$70,IF($D$4='Podpůrný list pro výpočty'!$B$71,'Podpůrný list pro výpočty'!$D$71,IF($D$4='Podpůrný list pro výpočty'!$B$72,'Podpůrný list pro výpočty'!$D$72,))))))*60</f>
        <v>0</v>
      </c>
      <c r="L10" s="94">
        <v>9</v>
      </c>
    </row>
    <row r="11" spans="1:12" ht="15.75" x14ac:dyDescent="0.25">
      <c r="B11" s="161" t="s">
        <v>52</v>
      </c>
      <c r="C11" s="162"/>
      <c r="D11" s="49" t="s">
        <v>13</v>
      </c>
      <c r="E11" s="40"/>
      <c r="F11" s="178" t="str">
        <f>IF(OR(D4=0,D5=0,D9=0,D10=0)=TRUE,'Podpůrný list pro výpočty'!C23,IF($D$4=0,"",IF(COUNTBLANK(H16:H40)=25,'Podpůrný list pro výpočty'!C12,"")))</f>
        <v>Zkontrolujte, že máte vyplněny údaje: Soutěžní kategorie, Věková kategorie, Délka skladby a Počet soutěžících.</v>
      </c>
      <c r="G11" s="178"/>
      <c r="H11" s="69"/>
      <c r="J11" s="94" t="s">
        <v>114</v>
      </c>
      <c r="L11" s="94">
        <v>10</v>
      </c>
    </row>
    <row r="12" spans="1:12" ht="15.75" customHeight="1" thickBot="1" x14ac:dyDescent="0.3">
      <c r="B12" s="163"/>
      <c r="C12" s="164"/>
      <c r="D12" s="50" t="s">
        <v>14</v>
      </c>
      <c r="E12" s="41"/>
      <c r="F12" s="178"/>
      <c r="G12" s="178"/>
      <c r="J12" s="96" t="str">
        <f>IF(AND($D$4='Podpůrný list pro výpočty'!B74,$D$5='Podpůrný list pro výpočty'!C74),'Podpůrný list pro výpočty'!D74,IF(AND($D$4='Podpůrný list pro výpočty'!B75,$D$5='Podpůrný list pro výpočty'!C75),'Podpůrný list pro výpočty'!D75,IF(AND($D$4='Podpůrný list pro výpočty'!B76,$D$5='Podpůrný list pro výpočty'!C76),'Podpůrný list pro výpočty'!D76,IF(AND($D$4='Podpůrný list pro výpočty'!B77,$D$5='Podpůrný list pro výpočty'!C77),'Podpůrný list pro výpočty'!D77,IF(AND($D$4='Podpůrný list pro výpočty'!B78,$D$5='Podpůrný list pro výpočty'!C78),'Podpůrný list pro výpočty'!D78,IF(AND($D$4='Podpůrný list pro výpočty'!B79,$D$5='Podpůrný list pro výpočty'!C79),'Podpůrný list pro výpočty'!D79,IF(AND($D$4='Podpůrný list pro výpočty'!B80,$D$5='Podpůrný list pro výpočty'!C80),'Podpůrný list pro výpočty'!D80,IF(AND($D$4='Podpůrný list pro výpočty'!B81,$D$5='Podpůrný list pro výpočty'!C81),'Podpůrný list pro výpočty'!D81,IF(AND($D$4='Podpůrný list pro výpočty'!B82,$D$5='Podpůrný list pro výpočty'!C82),'Podpůrný list pro výpočty'!D82,IF(AND($D$4='Podpůrný list pro výpočty'!B83,$D$5='Podpůrný list pro výpočty'!C83),'Podpůrný list pro výpočty'!D83,IF(AND($D$4='Podpůrný list pro výpočty'!B84,$D$5='Podpůrný list pro výpočty'!C84),'Podpůrný list pro výpočty'!D84,IF(AND($D$4='Podpůrný list pro výpočty'!B85,$D$5='Podpůrný list pro výpočty'!C85),'Podpůrný list pro výpočty'!D85,IF(AND($D$4='Podpůrný list pro výpočty'!B86,$D$5='Podpůrný list pro výpočty'!C86),'Podpůrný list pro výpočty'!D86,IF(AND($D$4='Podpůrný list pro výpočty'!B87,$D$5='Podpůrný list pro výpočty'!C87),'Podpůrný list pro výpočty'!D87,IF(AND($D$4='Podpůrný list pro výpočty'!B88,$D$5='Podpůrný list pro výpočty'!C88),'Podpůrný list pro výpočty'!D88,IF(AND($D$4='Podpůrný list pro výpočty'!B89,$D$5='Podpůrný list pro výpočty'!C89),'Podpůrný list pro výpočty'!D89,IF(AND($D$4='Podpůrný list pro výpočty'!B90,$D$5='Podpůrný list pro výpočty'!C90),'Podpůrný list pro výpočty'!D90,IF(AND($D$4='Podpůrný list pro výpočty'!B91,$D$5='Podpůrný list pro výpočty'!C91),'Podpůrný list pro výpočty'!D91,IF(AND($D$4='Podpůrný list pro výpočty'!B92,$D$5='Podpůrný list pro výpočty'!C92),'Podpůrný list pro výpočty'!D92,IF(AND($D$4='Podpůrný list pro výpočty'!B93,$D$5='Podpůrný list pro výpočty'!C93),'Podpůrný list pro výpočty'!D93,IF(AND($D$4='Podpůrný list pro výpočty'!B94,$D$5='Podpůrný list pro výpočty'!C94),'Podpůrný list pro výpočty'!D94,IF(AND($D$4='Podpůrný list pro výpočty'!B95,$D$5='Podpůrný list pro výpočty'!C95),'Podpůrný list pro výpočty'!D95,IF(AND($D$4='Podpůrný list pro výpočty'!B96,$D$5='Podpůrný list pro výpočty'!C96),'Podpůrný list pro výpočty'!D96,IF(AND($D$4='Podpůrný list pro výpočty'!B97,$D$5='Podpůrný list pro výpočty'!C97),'Podpůrný list pro výpočty'!D97,IF(D4=D5,"",'Podpůrný list pro výpočty'!C14)))))))))))))))))))))))))</f>
        <v/>
      </c>
      <c r="L12" s="94">
        <v>11</v>
      </c>
    </row>
    <row r="13" spans="1:12" x14ac:dyDescent="0.25">
      <c r="F13" s="178"/>
      <c r="G13" s="178"/>
      <c r="L13" s="94">
        <v>12</v>
      </c>
    </row>
    <row r="14" spans="1:12" ht="21.75" customHeight="1" thickBot="1" x14ac:dyDescent="0.4">
      <c r="B14" s="170" t="s">
        <v>53</v>
      </c>
      <c r="C14" s="170"/>
      <c r="D14" s="170"/>
      <c r="E14" s="170"/>
      <c r="F14" s="177" t="str">
        <f>IF(D10="",'Podpůrný list pro výpočty'!$C$17,"")</f>
        <v>Pro vyplňování seznamu zadejte počet soutěžících.</v>
      </c>
      <c r="G14" s="177"/>
      <c r="H14" s="68" t="str">
        <f>IF(COUNTBLANK(H16:H40)=25,"","Chybové hlášení:")</f>
        <v/>
      </c>
      <c r="L14" s="94">
        <v>13</v>
      </c>
    </row>
    <row r="15" spans="1:12" ht="31.5" customHeight="1" thickBot="1" x14ac:dyDescent="0.3">
      <c r="B15" s="168" t="s">
        <v>0</v>
      </c>
      <c r="C15" s="169"/>
      <c r="D15" s="173" t="s">
        <v>3</v>
      </c>
      <c r="E15" s="174"/>
      <c r="F15" s="55" t="s">
        <v>4</v>
      </c>
      <c r="G15" s="51" t="s">
        <v>55</v>
      </c>
      <c r="L15" s="94">
        <v>14</v>
      </c>
    </row>
    <row r="16" spans="1:12" ht="15.75" x14ac:dyDescent="0.25">
      <c r="B16" s="56" t="s">
        <v>13</v>
      </c>
      <c r="C16" s="62"/>
      <c r="D16" s="143"/>
      <c r="E16" s="143"/>
      <c r="F16" s="63"/>
      <c r="G16" s="57" t="str">
        <f>IF($D$10&gt;=L2,IF(AND(C16=0,D16=0,F16=0)=TRUE,'Podpůrný list pro výpočty'!$C$13,IF(AND(C16=0,D16=0)=TRUE,'Podpůrný list pro výpočty'!$C$19,IF(F16&gt;0,YEAR('Podpůrný list pro výpočty'!$C$40)-YEAR(F16),'Podpůrný list pro výpočty'!$C$20))),"")</f>
        <v/>
      </c>
      <c r="H16" s="27" t="str">
        <f>IF($D$10&gt;=L2,IF(OR(AND(C16=0,D16=0),F16=0)=FALSE,"",IF(AND(C16=0,D16=0,F16=0)=TRUE,'Podpůrný list pro výpočty'!$C$9,'Podpůrný list pro výpočty'!$C$21)),IF((AND(C16=0,D16=0,F16=0)=TRUE),"",'Podpůrný list pro výpočty'!$C$10))</f>
        <v/>
      </c>
      <c r="L16" s="94">
        <v>15</v>
      </c>
    </row>
    <row r="17" spans="2:12" ht="15.75" x14ac:dyDescent="0.25">
      <c r="B17" s="58" t="s">
        <v>14</v>
      </c>
      <c r="C17" s="64"/>
      <c r="D17" s="145"/>
      <c r="E17" s="145"/>
      <c r="F17" s="65"/>
      <c r="G17" s="59" t="str">
        <f>IF($D$10&gt;=L3,IF(AND(C17=0,D17=0,F17=0)=TRUE,'Podpůrný list pro výpočty'!$C$13,IF(AND(C17=0,D17=0)=TRUE,'Podpůrný list pro výpočty'!$C$19,IF(F17&gt;0,YEAR('Podpůrný list pro výpočty'!$C$40)-YEAR(F17),'Podpůrný list pro výpočty'!$C$20))),"")</f>
        <v/>
      </c>
      <c r="H17" s="27" t="str">
        <f>IF($D$10&gt;=L3,IF(OR(AND(C17=0,D17=0),F17=0)=FALSE,"",IF(AND(C17=0,D17=0,F17=0)=TRUE,'Podpůrný list pro výpočty'!$C$9,'Podpůrný list pro výpočty'!$C$21)),IF((AND(C17=0,D17=0,F17=0)=TRUE),"",'Podpůrný list pro výpočty'!$C$10))</f>
        <v/>
      </c>
      <c r="L17" s="94">
        <v>16</v>
      </c>
    </row>
    <row r="18" spans="2:12" ht="15.75" x14ac:dyDescent="0.25">
      <c r="B18" s="58" t="s">
        <v>15</v>
      </c>
      <c r="C18" s="64"/>
      <c r="D18" s="145"/>
      <c r="E18" s="145"/>
      <c r="F18" s="65"/>
      <c r="G18" s="59" t="str">
        <f>IF($D$10&gt;=L4,IF(AND(C18=0,D18=0,F18=0)=TRUE,'Podpůrný list pro výpočty'!$C$13,IF(AND(C18=0,D18=0)=TRUE,'Podpůrný list pro výpočty'!$C$19,IF(F18&gt;0,YEAR('Podpůrný list pro výpočty'!$C$40)-YEAR(F18),'Podpůrný list pro výpočty'!$C$20))),"")</f>
        <v/>
      </c>
      <c r="H18" s="27" t="str">
        <f>IF($D$10&gt;=L4,IF(OR(AND(C18=0,D18=0),F18=0)=FALSE,"",IF(AND(C18=0,D18=0,F18=0)=TRUE,'Podpůrný list pro výpočty'!$C$9,'Podpůrný list pro výpočty'!$C$21)),IF((AND(C18=0,D18=0,F18=0)=TRUE),"",'Podpůrný list pro výpočty'!$C$10))</f>
        <v/>
      </c>
      <c r="L18" s="94">
        <v>17</v>
      </c>
    </row>
    <row r="19" spans="2:12" ht="15.75" x14ac:dyDescent="0.25">
      <c r="B19" s="58" t="s">
        <v>16</v>
      </c>
      <c r="C19" s="64"/>
      <c r="D19" s="145"/>
      <c r="E19" s="145"/>
      <c r="F19" s="65"/>
      <c r="G19" s="59" t="str">
        <f>IF($D$10&gt;=L5,IF(AND(C19=0,D19=0,F19=0)=TRUE,'Podpůrný list pro výpočty'!$C$13,IF(AND(C19=0,D19=0)=TRUE,'Podpůrný list pro výpočty'!$C$19,IF(F19&gt;0,YEAR('Podpůrný list pro výpočty'!$C$40)-YEAR(F19),'Podpůrný list pro výpočty'!$C$20))),"")</f>
        <v/>
      </c>
      <c r="H19" s="27" t="str">
        <f>IF($D$10&gt;=L5,IF(OR(AND(C19=0,D19=0),F19=0)=FALSE,"",IF(AND(C19=0,D19=0,F19=0)=TRUE,'Podpůrný list pro výpočty'!$C$9,'Podpůrný list pro výpočty'!$C$21)),IF((AND(C19=0,D19=0,F19=0)=TRUE),"",'Podpůrný list pro výpočty'!$C$10))</f>
        <v/>
      </c>
      <c r="L19" s="94">
        <v>18</v>
      </c>
    </row>
    <row r="20" spans="2:12" ht="15.75" x14ac:dyDescent="0.25">
      <c r="B20" s="58" t="s">
        <v>17</v>
      </c>
      <c r="C20" s="64"/>
      <c r="D20" s="145"/>
      <c r="E20" s="145"/>
      <c r="F20" s="65"/>
      <c r="G20" s="59" t="str">
        <f>IF($D$10&gt;=L6,IF(AND(C20=0,D20=0,F20=0)=TRUE,'Podpůrný list pro výpočty'!$C$13,IF(AND(C20=0,D20=0)=TRUE,'Podpůrný list pro výpočty'!$C$19,IF(F20&gt;0,YEAR('Podpůrný list pro výpočty'!$C$40)-YEAR(F20),'Podpůrný list pro výpočty'!$C$20))),"")</f>
        <v/>
      </c>
      <c r="H20" s="27" t="str">
        <f>IF($D$10&gt;=L6,IF(OR(AND(C20=0,D20=0),F20=0)=FALSE,"",IF(AND(C20=0,D20=0,F20=0)=TRUE,'Podpůrný list pro výpočty'!$C$9,'Podpůrný list pro výpočty'!$C$21)),IF((AND(C20=0,D20=0,F20=0)=TRUE),"",'Podpůrný list pro výpočty'!$C$10))</f>
        <v/>
      </c>
      <c r="L20" s="94">
        <v>19</v>
      </c>
    </row>
    <row r="21" spans="2:12" ht="15.75" x14ac:dyDescent="0.25">
      <c r="B21" s="58" t="s">
        <v>18</v>
      </c>
      <c r="C21" s="64"/>
      <c r="D21" s="145"/>
      <c r="E21" s="145"/>
      <c r="F21" s="65"/>
      <c r="G21" s="59" t="str">
        <f>IF($D$10&gt;=L7,IF(AND(C21=0,D21=0,F21=0)=TRUE,'Podpůrný list pro výpočty'!$C$13,IF(AND(C21=0,D21=0)=TRUE,'Podpůrný list pro výpočty'!$C$19,IF(F21&gt;0,YEAR('Podpůrný list pro výpočty'!$C$40)-YEAR(F21),'Podpůrný list pro výpočty'!$C$20))),"")</f>
        <v/>
      </c>
      <c r="H21" s="27" t="str">
        <f>IF($D$10&gt;=L7,IF(OR(AND(C21=0,D21=0),F21=0)=FALSE,"",IF(AND(C21=0,D21=0,F21=0)=TRUE,'Podpůrný list pro výpočty'!$C$9,'Podpůrný list pro výpočty'!$C$21)),IF((AND(C21=0,D21=0,F21=0)=TRUE),"",'Podpůrný list pro výpočty'!$C$10))</f>
        <v/>
      </c>
      <c r="J21" s="98"/>
      <c r="L21" s="94">
        <v>20</v>
      </c>
    </row>
    <row r="22" spans="2:12" ht="15.75" x14ac:dyDescent="0.25">
      <c r="B22" s="58" t="s">
        <v>19</v>
      </c>
      <c r="C22" s="64"/>
      <c r="D22" s="145"/>
      <c r="E22" s="145"/>
      <c r="F22" s="65"/>
      <c r="G22" s="59" t="str">
        <f>IF($D$10&gt;=L8,IF(AND(C22=0,D22=0,F22=0)=TRUE,'Podpůrný list pro výpočty'!$C$13,IF(AND(C22=0,D22=0)=TRUE,'Podpůrný list pro výpočty'!$C$19,IF(F22&gt;0,YEAR('Podpůrný list pro výpočty'!$C$40)-YEAR(F22),'Podpůrný list pro výpočty'!$C$20))),"")</f>
        <v/>
      </c>
      <c r="H22" s="27" t="str">
        <f>IF($D$10&gt;=L8,IF(OR(AND(C22=0,D22=0),F22=0)=FALSE,"",IF(AND(C22=0,D22=0,F22=0)=TRUE,'Podpůrný list pro výpočty'!$C$9,'Podpůrný list pro výpočty'!$C$21)),IF((AND(C22=0,D22=0,F22=0)=TRUE),"",'Podpůrný list pro výpočty'!$C$10))</f>
        <v/>
      </c>
      <c r="J22" s="98"/>
      <c r="L22" s="94">
        <v>21</v>
      </c>
    </row>
    <row r="23" spans="2:12" ht="15.75" x14ac:dyDescent="0.25">
      <c r="B23" s="58" t="s">
        <v>20</v>
      </c>
      <c r="C23" s="64"/>
      <c r="D23" s="145"/>
      <c r="E23" s="145"/>
      <c r="F23" s="65"/>
      <c r="G23" s="59" t="str">
        <f>IF($D$10&gt;=L9,IF(AND(C23=0,D23=0,F23=0)=TRUE,'Podpůrný list pro výpočty'!$C$13,IF(AND(C23=0,D23=0)=TRUE,'Podpůrný list pro výpočty'!$C$19,IF(F23&gt;0,YEAR('Podpůrný list pro výpočty'!$C$40)-YEAR(F23),'Podpůrný list pro výpočty'!$C$20))),"")</f>
        <v/>
      </c>
      <c r="H23" s="27" t="str">
        <f>IF($D$10&gt;=L9,IF(OR(AND(C23=0,D23=0),F23=0)=FALSE,"",IF(AND(C23=0,D23=0,F23=0)=TRUE,'Podpůrný list pro výpočty'!$C$9,'Podpůrný list pro výpočty'!$C$21)),IF((AND(C23=0,D23=0,F23=0)=TRUE),"",'Podpůrný list pro výpočty'!$C$10))</f>
        <v/>
      </c>
      <c r="L23" s="94">
        <v>22</v>
      </c>
    </row>
    <row r="24" spans="2:12" ht="15.75" x14ac:dyDescent="0.25">
      <c r="B24" s="58" t="s">
        <v>21</v>
      </c>
      <c r="C24" s="64"/>
      <c r="D24" s="145"/>
      <c r="E24" s="145"/>
      <c r="F24" s="65"/>
      <c r="G24" s="59" t="str">
        <f>IF($D$10&gt;=L10,IF(AND(C24=0,D24=0,F24=0)=TRUE,'Podpůrný list pro výpočty'!$C$13,IF(AND(C24=0,D24=0)=TRUE,'Podpůrný list pro výpočty'!$C$19,IF(F24&gt;0,YEAR('Podpůrný list pro výpočty'!$C$40)-YEAR(F24),'Podpůrný list pro výpočty'!$C$20))),"")</f>
        <v/>
      </c>
      <c r="H24" s="27" t="str">
        <f>IF($D$10&gt;=L10,IF(OR(AND(C24=0,D24=0),F24=0)=FALSE,"",IF(AND(C24=0,D24=0,F24=0)=TRUE,'Podpůrný list pro výpočty'!$C$9,'Podpůrný list pro výpočty'!$C$21)),IF((AND(C24=0,D24=0,F24=0)=TRUE),"",'Podpůrný list pro výpočty'!$C$10))</f>
        <v/>
      </c>
      <c r="L24" s="94">
        <v>23</v>
      </c>
    </row>
    <row r="25" spans="2:12" ht="15.75" x14ac:dyDescent="0.25">
      <c r="B25" s="58" t="s">
        <v>22</v>
      </c>
      <c r="C25" s="64"/>
      <c r="D25" s="145"/>
      <c r="E25" s="145"/>
      <c r="F25" s="65"/>
      <c r="G25" s="59" t="str">
        <f>IF($D$10&gt;=L11,IF(AND(C25=0,D25=0,F25=0)=TRUE,'Podpůrný list pro výpočty'!$C$13,IF(AND(C25=0,D25=0)=TRUE,'Podpůrný list pro výpočty'!$C$19,IF(F25&gt;0,YEAR('Podpůrný list pro výpočty'!$C$40)-YEAR(F25),'Podpůrný list pro výpočty'!$C$20))),"")</f>
        <v/>
      </c>
      <c r="H25" s="27" t="str">
        <f>IF($D$10&gt;=L11,IF(OR(AND(C25=0,D25=0),F25=0)=FALSE,"",IF(AND(C25=0,D25=0,F25=0)=TRUE,'Podpůrný list pro výpočty'!$C$9,'Podpůrný list pro výpočty'!$C$21)),IF((AND(C25=0,D25=0,F25=0)=TRUE),"",'Podpůrný list pro výpočty'!$C$10))</f>
        <v/>
      </c>
      <c r="L25" s="94">
        <v>24</v>
      </c>
    </row>
    <row r="26" spans="2:12" ht="15.75" x14ac:dyDescent="0.25">
      <c r="B26" s="58" t="s">
        <v>61</v>
      </c>
      <c r="C26" s="64"/>
      <c r="D26" s="145"/>
      <c r="E26" s="145"/>
      <c r="F26" s="65"/>
      <c r="G26" s="59" t="str">
        <f>IF($D$10&gt;=L12,IF(AND(C26=0,D26=0,F26=0)=TRUE,'Podpůrný list pro výpočty'!$C$13,IF(AND(C26=0,D26=0)=TRUE,'Podpůrný list pro výpočty'!$C$19,IF(F26&gt;0,YEAR('Podpůrný list pro výpočty'!$C$40)-YEAR(F26),'Podpůrný list pro výpočty'!$C$20))),"")</f>
        <v/>
      </c>
      <c r="H26" s="27" t="str">
        <f>IF($D$10&gt;=L12,IF(OR(AND(C26=0,D26=0),F26=0)=FALSE,"",IF(AND(C26=0,D26=0,F26=0)=TRUE,'Podpůrný list pro výpočty'!$C$9,'Podpůrný list pro výpočty'!$C$21)),IF((AND(C26=0,D26=0,F26=0)=TRUE),"",'Podpůrný list pro výpočty'!$C$10))</f>
        <v/>
      </c>
      <c r="L26" s="94">
        <v>25</v>
      </c>
    </row>
    <row r="27" spans="2:12" ht="15.75" x14ac:dyDescent="0.25">
      <c r="B27" s="58" t="s">
        <v>62</v>
      </c>
      <c r="C27" s="64"/>
      <c r="D27" s="145"/>
      <c r="E27" s="145"/>
      <c r="F27" s="65"/>
      <c r="G27" s="59" t="str">
        <f>IF($D$10&gt;=L13,IF(AND(C27=0,D27=0,F27=0)=TRUE,'Podpůrný list pro výpočty'!$C$13,IF(AND(C27=0,D27=0)=TRUE,'Podpůrný list pro výpočty'!$C$19,IF(F27&gt;0,YEAR('Podpůrný list pro výpočty'!$C$40)-YEAR(F27),'Podpůrný list pro výpočty'!$C$20))),"")</f>
        <v/>
      </c>
      <c r="H27" s="27" t="str">
        <f>IF($D$10&gt;=L13,IF(OR(AND(C27=0,D27=0),F27=0)=FALSE,"",IF(AND(C27=0,D27=0,F27=0)=TRUE,'Podpůrný list pro výpočty'!$C$9,'Podpůrný list pro výpočty'!$C$21)),IF((AND(C27=0,D27=0,F27=0)=TRUE),"",'Podpůrný list pro výpočty'!$C$10))</f>
        <v/>
      </c>
    </row>
    <row r="28" spans="2:12" ht="15.75" x14ac:dyDescent="0.25">
      <c r="B28" s="58" t="s">
        <v>63</v>
      </c>
      <c r="C28" s="64"/>
      <c r="D28" s="145"/>
      <c r="E28" s="145"/>
      <c r="F28" s="65"/>
      <c r="G28" s="59" t="str">
        <f>IF($D$10&gt;=L14,IF(AND(C28=0,D28=0,F28=0)=TRUE,'Podpůrný list pro výpočty'!$C$13,IF(AND(C28=0,D28=0)=TRUE,'Podpůrný list pro výpočty'!$C$19,IF(F28&gt;0,YEAR('Podpůrný list pro výpočty'!$C$40)-YEAR(F28),'Podpůrný list pro výpočty'!$C$20))),"")</f>
        <v/>
      </c>
      <c r="H28" s="27" t="str">
        <f>IF($D$10&gt;=L14,IF(OR(AND(C28=0,D28=0),F28=0)=FALSE,"",IF(AND(C28=0,D28=0,F28=0)=TRUE,'Podpůrný list pro výpočty'!$C$9,'Podpůrný list pro výpočty'!$C$21)),IF((AND(C28=0,D28=0,F28=0)=TRUE),"",'Podpůrný list pro výpočty'!$C$10))</f>
        <v/>
      </c>
    </row>
    <row r="29" spans="2:12" ht="15.75" x14ac:dyDescent="0.25">
      <c r="B29" s="58" t="s">
        <v>64</v>
      </c>
      <c r="C29" s="64"/>
      <c r="D29" s="145"/>
      <c r="E29" s="145"/>
      <c r="F29" s="65"/>
      <c r="G29" s="59" t="str">
        <f>IF($D$10&gt;=L15,IF(AND(C29=0,D29=0,F29=0)=TRUE,'Podpůrný list pro výpočty'!$C$13,IF(AND(C29=0,D29=0)=TRUE,'Podpůrný list pro výpočty'!$C$19,IF(F29&gt;0,YEAR('Podpůrný list pro výpočty'!$C$40)-YEAR(F29),'Podpůrný list pro výpočty'!$C$20))),"")</f>
        <v/>
      </c>
      <c r="H29" s="27" t="str">
        <f>IF($D$10&gt;=L15,IF(OR(AND(C29=0,D29=0),F29=0)=FALSE,"",IF(AND(C29=0,D29=0,F29=0)=TRUE,'Podpůrný list pro výpočty'!$C$9,'Podpůrný list pro výpočty'!$C$21)),IF((AND(C29=0,D29=0,F29=0)=TRUE),"",'Podpůrný list pro výpočty'!$C$10))</f>
        <v/>
      </c>
      <c r="J29" s="97"/>
    </row>
    <row r="30" spans="2:12" ht="15.75" x14ac:dyDescent="0.25">
      <c r="B30" s="58" t="s">
        <v>65</v>
      </c>
      <c r="C30" s="64"/>
      <c r="D30" s="145"/>
      <c r="E30" s="145"/>
      <c r="F30" s="65"/>
      <c r="G30" s="59" t="str">
        <f>IF($D$10&gt;=L16,IF(AND(C30=0,D30=0,F30=0)=TRUE,'Podpůrný list pro výpočty'!$C$13,IF(AND(C30=0,D30=0)=TRUE,'Podpůrný list pro výpočty'!$C$19,IF(F30&gt;0,YEAR('Podpůrný list pro výpočty'!$C$40)-YEAR(F30),'Podpůrný list pro výpočty'!$C$20))),"")</f>
        <v/>
      </c>
      <c r="H30" s="27" t="str">
        <f>IF($D$10&gt;=L16,IF(OR(AND(C30=0,D30=0),F30=0)=FALSE,"",IF(AND(C30=0,D30=0,F30=0)=TRUE,'Podpůrný list pro výpočty'!$C$9,'Podpůrný list pro výpočty'!$C$21)),IF((AND(C30=0,D30=0,F30=0)=TRUE),"",'Podpůrný list pro výpočty'!$C$10))</f>
        <v/>
      </c>
    </row>
    <row r="31" spans="2:12" ht="15.75" x14ac:dyDescent="0.25">
      <c r="B31" s="58" t="s">
        <v>66</v>
      </c>
      <c r="C31" s="64"/>
      <c r="D31" s="145"/>
      <c r="E31" s="145"/>
      <c r="F31" s="65"/>
      <c r="G31" s="59" t="str">
        <f>IF($D$10&gt;=L17,IF(AND(C31=0,D31=0,F31=0)=TRUE,'Podpůrný list pro výpočty'!$C$13,IF(AND(C31=0,D31=0)=TRUE,'Podpůrný list pro výpočty'!$C$19,IF(F31&gt;0,YEAR('Podpůrný list pro výpočty'!$C$40)-YEAR(F31),'Podpůrný list pro výpočty'!$C$20))),"")</f>
        <v/>
      </c>
      <c r="H31" s="27" t="str">
        <f>IF($D$10&gt;=L17,IF(OR(AND(C31=0,D31=0),F31=0)=FALSE,"",IF(AND(C31=0,D31=0,F31=0)=TRUE,'Podpůrný list pro výpočty'!$C$9,'Podpůrný list pro výpočty'!$C$21)),IF((AND(C31=0,D31=0,F31=0)=TRUE),"",'Podpůrný list pro výpočty'!$C$10))</f>
        <v/>
      </c>
    </row>
    <row r="32" spans="2:12" ht="15.75" x14ac:dyDescent="0.25">
      <c r="B32" s="58" t="s">
        <v>67</v>
      </c>
      <c r="C32" s="64"/>
      <c r="D32" s="145"/>
      <c r="E32" s="145"/>
      <c r="F32" s="65"/>
      <c r="G32" s="59" t="str">
        <f>IF($D$10&gt;=L18,IF(AND(C32=0,D32=0,F32=0)=TRUE,'Podpůrný list pro výpočty'!$C$13,IF(AND(C32=0,D32=0)=TRUE,'Podpůrný list pro výpočty'!$C$19,IF(F32&gt;0,YEAR('Podpůrný list pro výpočty'!$C$40)-YEAR(F32),'Podpůrný list pro výpočty'!$C$20))),"")</f>
        <v/>
      </c>
      <c r="H32" s="27" t="str">
        <f>IF($D$10&gt;=L18,IF(OR(AND(C32=0,D32=0),F32=0)=FALSE,"",IF(AND(C32=0,D32=0,F32=0)=TRUE,'Podpůrný list pro výpočty'!$C$9,'Podpůrný list pro výpočty'!$C$21)),IF((AND(C32=0,D32=0,F32=0)=TRUE),"",'Podpůrný list pro výpočty'!$C$10))</f>
        <v/>
      </c>
    </row>
    <row r="33" spans="2:8" ht="15.75" x14ac:dyDescent="0.25">
      <c r="B33" s="58" t="s">
        <v>68</v>
      </c>
      <c r="C33" s="64"/>
      <c r="D33" s="145"/>
      <c r="E33" s="145"/>
      <c r="F33" s="65"/>
      <c r="G33" s="59" t="str">
        <f>IF($D$10&gt;=L19,IF(AND(C33=0,D33=0,F33=0)=TRUE,'Podpůrný list pro výpočty'!$C$13,IF(AND(C33=0,D33=0)=TRUE,'Podpůrný list pro výpočty'!$C$19,IF(F33&gt;0,YEAR('Podpůrný list pro výpočty'!$C$40)-YEAR(F33),'Podpůrný list pro výpočty'!$C$20))),"")</f>
        <v/>
      </c>
      <c r="H33" s="27" t="str">
        <f>IF($D$10&gt;=L19,IF(OR(AND(C33=0,D33=0),F33=0)=FALSE,"",IF(AND(C33=0,D33=0,F33=0)=TRUE,'Podpůrný list pro výpočty'!$C$9,'Podpůrný list pro výpočty'!$C$21)),IF((AND(C33=0,D33=0,F33=0)=TRUE),"",'Podpůrný list pro výpočty'!$C$10))</f>
        <v/>
      </c>
    </row>
    <row r="34" spans="2:8" ht="15.75" x14ac:dyDescent="0.25">
      <c r="B34" s="58" t="s">
        <v>69</v>
      </c>
      <c r="C34" s="64"/>
      <c r="D34" s="145"/>
      <c r="E34" s="145"/>
      <c r="F34" s="65"/>
      <c r="G34" s="59" t="str">
        <f>IF($D$10&gt;=L20,IF(AND(C34=0,D34=0,F34=0)=TRUE,'Podpůrný list pro výpočty'!$C$13,IF(AND(C34=0,D34=0)=TRUE,'Podpůrný list pro výpočty'!$C$19,IF(F34&gt;0,YEAR('Podpůrný list pro výpočty'!$C$40)-YEAR(F34),'Podpůrný list pro výpočty'!$C$20))),"")</f>
        <v/>
      </c>
      <c r="H34" s="27" t="str">
        <f>IF($D$10&gt;=L20,IF(OR(AND(C34=0,D34=0),F34=0)=FALSE,"",IF(AND(C34=0,D34=0,F34=0)=TRUE,'Podpůrný list pro výpočty'!$C$9,'Podpůrný list pro výpočty'!$C$21)),IF((AND(C34=0,D34=0,F34=0)=TRUE),"",'Podpůrný list pro výpočty'!$C$10))</f>
        <v/>
      </c>
    </row>
    <row r="35" spans="2:8" ht="15.75" x14ac:dyDescent="0.25">
      <c r="B35" s="58" t="s">
        <v>70</v>
      </c>
      <c r="C35" s="64"/>
      <c r="D35" s="145"/>
      <c r="E35" s="145"/>
      <c r="F35" s="65"/>
      <c r="G35" s="59" t="str">
        <f>IF($D$10&gt;=L21,IF(AND(C35=0,D35=0,F35=0)=TRUE,'Podpůrný list pro výpočty'!$C$13,IF(AND(C35=0,D35=0)=TRUE,'Podpůrný list pro výpočty'!$C$19,IF(F35&gt;0,YEAR('Podpůrný list pro výpočty'!$C$40)-YEAR(F35),'Podpůrný list pro výpočty'!$C$20))),"")</f>
        <v/>
      </c>
      <c r="H35" s="27" t="str">
        <f>IF($D$10&gt;=L21,IF(OR(AND(C35=0,D35=0),F35=0)=FALSE,"",IF(AND(C35=0,D35=0,F35=0)=TRUE,'Podpůrný list pro výpočty'!$C$9,'Podpůrný list pro výpočty'!$C$21)),IF((AND(C35=0,D35=0,F35=0)=TRUE),"",'Podpůrný list pro výpočty'!$C$10))</f>
        <v/>
      </c>
    </row>
    <row r="36" spans="2:8" ht="15.75" x14ac:dyDescent="0.25">
      <c r="B36" s="58" t="s">
        <v>71</v>
      </c>
      <c r="C36" s="64"/>
      <c r="D36" s="145"/>
      <c r="E36" s="145"/>
      <c r="F36" s="65"/>
      <c r="G36" s="59" t="str">
        <f>IF($D$10&gt;=L22,IF(AND(C36=0,D36=0,F36=0)=TRUE,'Podpůrný list pro výpočty'!$C$13,IF(AND(C36=0,D36=0)=TRUE,'Podpůrný list pro výpočty'!$C$19,IF(F36&gt;0,YEAR('Podpůrný list pro výpočty'!$C$40)-YEAR(F36),'Podpůrný list pro výpočty'!$C$20))),"")</f>
        <v/>
      </c>
      <c r="H36" s="27" t="str">
        <f>IF($D$10&gt;=L22,IF(OR(AND(C36=0,D36=0),F36=0)=FALSE,"",IF(AND(C36=0,D36=0,F36=0)=TRUE,'Podpůrný list pro výpočty'!$C$9,'Podpůrný list pro výpočty'!$C$21)),IF((AND(C36=0,D36=0,F36=0)=TRUE),"",'Podpůrný list pro výpočty'!$C$10))</f>
        <v/>
      </c>
    </row>
    <row r="37" spans="2:8" ht="15.75" x14ac:dyDescent="0.25">
      <c r="B37" s="58" t="s">
        <v>72</v>
      </c>
      <c r="C37" s="64"/>
      <c r="D37" s="145"/>
      <c r="E37" s="145"/>
      <c r="F37" s="65"/>
      <c r="G37" s="59" t="str">
        <f>IF($D$10&gt;=L23,IF(AND(C37=0,D37=0,F37=0)=TRUE,'Podpůrný list pro výpočty'!$C$13,IF(AND(C37=0,D37=0)=TRUE,'Podpůrný list pro výpočty'!$C$19,IF(F37&gt;0,YEAR('Podpůrný list pro výpočty'!$C$40)-YEAR(F37),'Podpůrný list pro výpočty'!$C$20))),"")</f>
        <v/>
      </c>
      <c r="H37" s="27" t="str">
        <f>IF($D$10&gt;=L23,IF(OR(AND(C37=0,D37=0),F37=0)=FALSE,"",IF(AND(C37=0,D37=0,F37=0)=TRUE,'Podpůrný list pro výpočty'!$C$9,'Podpůrný list pro výpočty'!$C$21)),IF((AND(C37=0,D37=0,F37=0)=TRUE),"",'Podpůrný list pro výpočty'!$C$10))</f>
        <v/>
      </c>
    </row>
    <row r="38" spans="2:8" ht="15.75" x14ac:dyDescent="0.25">
      <c r="B38" s="58" t="s">
        <v>73</v>
      </c>
      <c r="C38" s="64"/>
      <c r="D38" s="145"/>
      <c r="E38" s="145"/>
      <c r="F38" s="65"/>
      <c r="G38" s="59" t="str">
        <f>IF($D$10&gt;=L24,IF(AND(C38=0,D38=0,F38=0)=TRUE,'Podpůrný list pro výpočty'!$C$13,IF(AND(C38=0,D38=0)=TRUE,'Podpůrný list pro výpočty'!$C$19,IF(F38&gt;0,YEAR('Podpůrný list pro výpočty'!$C$40)-YEAR(F38),'Podpůrný list pro výpočty'!$C$20))),"")</f>
        <v/>
      </c>
      <c r="H38" s="27" t="str">
        <f>IF($D$10&gt;=L24,IF(OR(AND(C38=0,D38=0),F38=0)=FALSE,"",IF(AND(C38=0,D38=0,F38=0)=TRUE,'Podpůrný list pro výpočty'!$C$9,'Podpůrný list pro výpočty'!$C$21)),IF((AND(C38=0,D38=0,F38=0)=TRUE),"",'Podpůrný list pro výpočty'!$C$10))</f>
        <v/>
      </c>
    </row>
    <row r="39" spans="2:8" ht="15.75" x14ac:dyDescent="0.25">
      <c r="B39" s="58" t="s">
        <v>74</v>
      </c>
      <c r="C39" s="64"/>
      <c r="D39" s="145"/>
      <c r="E39" s="145"/>
      <c r="F39" s="65"/>
      <c r="G39" s="59" t="str">
        <f>IF($D$10&gt;=L25,IF(AND(C39=0,D39=0,F39=0)=TRUE,'Podpůrný list pro výpočty'!$C$13,IF(AND(C39=0,D39=0)=TRUE,'Podpůrný list pro výpočty'!$C$19,IF(F39&gt;0,YEAR('Podpůrný list pro výpočty'!$C$40)-YEAR(F39),'Podpůrný list pro výpočty'!$C$20))),"")</f>
        <v/>
      </c>
      <c r="H39" s="27" t="str">
        <f>IF($D$10&gt;=L25,IF(OR(AND(C39=0,D39=0),F39=0)=FALSE,"",IF(AND(C39=0,D39=0,F39=0)=TRUE,'Podpůrný list pro výpočty'!$C$9,'Podpůrný list pro výpočty'!$C$21)),IF((AND(C39=0,D39=0,F39=0)=TRUE),"",'Podpůrný list pro výpočty'!$C$10))</f>
        <v/>
      </c>
    </row>
    <row r="40" spans="2:8" ht="16.5" thickBot="1" x14ac:dyDescent="0.3">
      <c r="B40" s="60" t="s">
        <v>75</v>
      </c>
      <c r="C40" s="66"/>
      <c r="D40" s="144"/>
      <c r="E40" s="144"/>
      <c r="F40" s="67"/>
      <c r="G40" s="61" t="str">
        <f>IF($D$10&gt;=L26,IF(AND(C40=0,D40=0,F40=0)=TRUE,'Podpůrný list pro výpočty'!$C$13,IF(AND(C40=0,D40=0)=TRUE,'Podpůrný list pro výpočty'!$C$19,IF(F40&gt;0,YEAR('Podpůrný list pro výpočty'!$C$40)-YEAR(F40),'Podpůrný list pro výpočty'!$C$20))),"")</f>
        <v/>
      </c>
      <c r="H40" s="27" t="str">
        <f>IF($D$10&gt;=L26,IF(OR(AND(C40=0,D40=0),F40=0)=FALSE,"",IF(AND(C40=0,D40=0,F40=0)=TRUE,'Podpůrný list pro výpočty'!$C$9,'Podpůrný list pro výpočty'!$C$21)),IF((AND(C40=0,D40=0,F40=0)=TRUE),"",'Podpůrný list pro výpočty'!$C$10))</f>
        <v/>
      </c>
    </row>
  </sheetData>
  <sheetProtection algorithmName="SHA-512" hashValue="xc1XXl42cEUgtZV7tt1G7jNVdKhARg3m/jlPgEpyFoklU9ObpzOH8MEQlnbN1tNeFBdyeUiAbr+RX/eedKBxrQ==" saltValue="V1mJnjS4QCBjGm8pUEjSdw==" spinCount="100000" sheet="1" objects="1" scenarios="1" selectLockedCells="1"/>
  <mergeCells count="52">
    <mergeCell ref="B5:C5"/>
    <mergeCell ref="D5:E5"/>
    <mergeCell ref="F5:G5"/>
    <mergeCell ref="A1:G1"/>
    <mergeCell ref="B3:E3"/>
    <mergeCell ref="B4:C4"/>
    <mergeCell ref="D4:E4"/>
    <mergeCell ref="F4:G4"/>
    <mergeCell ref="B6:C6"/>
    <mergeCell ref="D6:E6"/>
    <mergeCell ref="F6:G6"/>
    <mergeCell ref="B7:E7"/>
    <mergeCell ref="B8:C8"/>
    <mergeCell ref="D8:E8"/>
    <mergeCell ref="F8:G8"/>
    <mergeCell ref="B9:C9"/>
    <mergeCell ref="D9:E9"/>
    <mergeCell ref="F9:G9"/>
    <mergeCell ref="B10:C10"/>
    <mergeCell ref="D10:E10"/>
    <mergeCell ref="F10:G10"/>
    <mergeCell ref="D21:E21"/>
    <mergeCell ref="B11:C12"/>
    <mergeCell ref="F11:G13"/>
    <mergeCell ref="B14:E14"/>
    <mergeCell ref="F14:G14"/>
    <mergeCell ref="B15:C15"/>
    <mergeCell ref="D15:E15"/>
    <mergeCell ref="D16:E16"/>
    <mergeCell ref="D17:E17"/>
    <mergeCell ref="D18:E18"/>
    <mergeCell ref="D19:E19"/>
    <mergeCell ref="D20:E20"/>
    <mergeCell ref="D33:E33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40:E40"/>
    <mergeCell ref="D34:E34"/>
    <mergeCell ref="D35:E35"/>
    <mergeCell ref="D36:E36"/>
    <mergeCell ref="D37:E37"/>
    <mergeCell ref="D38:E38"/>
    <mergeCell ref="D39:E39"/>
  </mergeCells>
  <conditionalFormatting sqref="D4:E6 D8:D11 E8:E9 E11">
    <cfRule type="expression" dxfId="47" priority="4">
      <formula>D4=""</formula>
    </cfRule>
  </conditionalFormatting>
  <conditionalFormatting sqref="B16:B40">
    <cfRule type="expression" dxfId="46" priority="1">
      <formula>OR(AND(C16=0,D16=0),F16=0)=FALSE</formula>
    </cfRule>
  </conditionalFormatting>
  <conditionalFormatting sqref="A1:G1">
    <cfRule type="expression" dxfId="45" priority="3">
      <formula>$A$1&lt;&gt;$J$3</formula>
    </cfRule>
  </conditionalFormatting>
  <conditionalFormatting sqref="A2:H40">
    <cfRule type="expression" dxfId="44" priority="2">
      <formula>$A$1&lt;&gt;$J$3</formula>
    </cfRule>
  </conditionalFormatting>
  <conditionalFormatting sqref="B16:B39">
    <cfRule type="expression" dxfId="43" priority="5">
      <formula>$D$10&gt;=L2</formula>
    </cfRule>
  </conditionalFormatting>
  <conditionalFormatting sqref="C16:C39">
    <cfRule type="expression" dxfId="42" priority="6">
      <formula>$D$10&gt;=L2</formula>
    </cfRule>
  </conditionalFormatting>
  <conditionalFormatting sqref="F16:F39">
    <cfRule type="expression" dxfId="41" priority="8">
      <formula>$D$10&gt;=L2</formula>
    </cfRule>
  </conditionalFormatting>
  <conditionalFormatting sqref="G16:G39">
    <cfRule type="expression" dxfId="40" priority="9">
      <formula>$D$10&gt;=L2</formula>
    </cfRule>
  </conditionalFormatting>
  <conditionalFormatting sqref="D16:E39">
    <cfRule type="expression" dxfId="39" priority="7">
      <formula>$D$10&gt;=L2</formula>
    </cfRule>
  </conditionalFormatting>
  <conditionalFormatting sqref="B40:F40">
    <cfRule type="expression" dxfId="38" priority="11">
      <formula>$D$10=$L$26</formula>
    </cfRule>
  </conditionalFormatting>
  <conditionalFormatting sqref="G40">
    <cfRule type="expression" dxfId="37" priority="10">
      <formula>$D$10=$L$26</formula>
    </cfRule>
  </conditionalFormatting>
  <conditionalFormatting sqref="F11">
    <cfRule type="expression" dxfId="36" priority="12">
      <formula>$F$11=$J$4</formula>
    </cfRule>
  </conditionalFormatting>
  <dataValidations count="5">
    <dataValidation type="date" operator="lessThanOrEqual" allowBlank="1" showErrorMessage="1" errorTitle="Tornádo říká:" error="Pokoušíte se zadat datum, které je v budoucnosti." sqref="F16:F40">
      <formula1>TODAY()</formula1>
    </dataValidation>
    <dataValidation type="whole" allowBlank="1" showErrorMessage="1" errorTitle="Tornádo říká:" error="Prosím zadejte počet soutěžících, který odpovídá zvolené soutěžní kategorii. Počty soutěžících pro jednotlivé soutěžní kategorie naleznete v Propozicích soutěže Tornádo 2018." sqref="D10">
      <formula1>J6</formula1>
      <formula2>J7</formula2>
    </dataValidation>
    <dataValidation type="whole" allowBlank="1" showErrorMessage="1" errorTitle="Tornádo říká:" error="Prosím zadejte počet soutěžících, který odpovídá zvolené soutěžní kategorii. Počty soutěžících pro jednotlivé soutěžní kategorie naleznete v Propozicích soutěže Tornádo 2018." sqref="E10">
      <formula1>K9</formula1>
      <formula2>K10</formula2>
    </dataValidation>
    <dataValidation type="time" allowBlank="1" showInputMessage="1" showErrorMessage="1" errorTitle="Tornádo říká:" error="Prosím zadejte čas, který odpovídá zvolené soutěžní kategorii. Časy pro jednotlivé soutěžní kategorie naleznete v Propozicích soutěže Tornádo 2018." sqref="D9">
      <formula1>J9</formula1>
      <formula2>J10</formula2>
    </dataValidation>
    <dataValidation type="time" allowBlank="1" showInputMessage="1" showErrorMessage="1" errorTitle="Tornádo říká:" error="Prosím zadejte čas, který odpovídá zvolené soutěžní kategorii. Časy pro jednotlivé soutěžní kategorie naleznete v Propozicích soutěže Tornádo 2018." sqref="E9">
      <formula1>K11</formula1>
      <formula2>K12</formula2>
    </dataValidation>
  </dataValidations>
  <pageMargins left="0.31496062992125984" right="0.31496062992125984" top="0.59055118110236227" bottom="0.59055118110236227" header="0" footer="0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errorTitle="Tornádo říká:" error="Prosím vyberte výkonnostní třídu ze seznamu. Stávající text smažte a rozklikněte šipku vedle buňky._x000a_">
          <x14:formula1>
            <xm:f>IF('Základní informace o klubu'!$C$5=$A$1,'Podpůrný list pro výpočty'!$B$59:$B$60,'Podpůrný list pro výpočty'!$B$63:$B$64)</xm:f>
          </x14:formula1>
          <xm:sqref>D6:E6</xm:sqref>
        </x14:dataValidation>
        <x14:dataValidation type="list" allowBlank="1" showInputMessage="1" showErrorMessage="1" errorTitle="Tornádo říká:" error="Prosím vyberte věkovou kategorii ze seznamu. Stávající text smažte a rozklikněte šipku vedle buňky.">
          <x14:formula1>
            <xm:f>IF('Základní informace o klubu'!$C$5=$A$1,'Podpůrný list pro výpočty'!$B$45:$B$48,'Podpůrný list pro výpočty'!$B$63:$B$64)</xm:f>
          </x14:formula1>
          <xm:sqref>D5:E5</xm:sqref>
        </x14:dataValidation>
        <x14:dataValidation type="list" allowBlank="1" showInputMessage="1" showErrorMessage="1" errorTitle="Tornádo říká:" error="Prosím vyberte soutěžní kategorii ze seznamu. Stávající text smažte a rozklikněte šipku vedle buňky._x000a_">
          <x14:formula1>
            <xm:f>IF('Základní informace o klubu'!$C$5=$A$1,'Podpůrný list pro výpočty'!$B$51:$B$56,'Podpůrný list pro výpočty'!$B$63:$B$64)</xm:f>
          </x14:formula1>
          <xm:sqref>D4:E4</xm:sqref>
        </x14:dataValidation>
        <x14:dataValidation type="list" errorStyle="warning" allowBlank="1" showInputMessage="1" showErrorMessage="1" errorTitle="Tornádo říká:" error="Pokoušíte se zadat trenéra, který není uveden v seznamu. Prosím, doplňte jej na list: &quot;Základní informace o klubu&quot;.">
          <x14:formula1>
            <xm:f>IF('Základní informace o klubu'!$C$5=$A$1,'Základní informace o klubu'!$D$14:$D$21,'Podpůrný list pro výpočty'!$B$63:$B$64)</xm:f>
          </x14:formula1>
          <xm:sqref>E12</xm:sqref>
        </x14:dataValidation>
        <x14:dataValidation type="list" errorStyle="warning" allowBlank="1" showInputMessage="1" showErrorMessage="1" errorTitle="Tornádo říká:" error="Pokoušíte se zadat trenéra, který není uveden v seznamu. Prosím, doplňte jej na list: &quot;Základní informace o klubu&quot;." promptTitle="Tornádo říká:" prompt="Jména všech trenérů zadejte na listu: &quot;Základní informace o klubu&quot;, poté jen vybírejte ze seznamu.">
          <x14:formula1>
            <xm:f>IF('Základní informace o klubu'!$C$5=$A$1,'Základní informace o klubu'!$D$14:$D$21,'Podpůrný list pro výpočty'!$B$63:$B$64)</xm:f>
          </x14:formula1>
          <xm:sqref>E11</xm:sqref>
        </x14:dataValidation>
      </x14:dataValidation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"/>
  <sheetViews>
    <sheetView showGridLines="0" workbookViewId="0">
      <selection activeCell="D4" sqref="D4:E4"/>
    </sheetView>
  </sheetViews>
  <sheetFormatPr defaultRowHeight="15" x14ac:dyDescent="0.25"/>
  <cols>
    <col min="1" max="1" width="1.42578125" style="27" customWidth="1"/>
    <col min="2" max="2" width="3.5703125" style="27" customWidth="1"/>
    <col min="3" max="3" width="20.7109375" style="27" customWidth="1"/>
    <col min="4" max="4" width="3.5703125" style="27" customWidth="1"/>
    <col min="5" max="5" width="20.7109375" style="27" customWidth="1"/>
    <col min="6" max="6" width="19.28515625" style="27" customWidth="1"/>
    <col min="7" max="7" width="26.5703125" style="27" customWidth="1"/>
    <col min="8" max="8" width="67.85546875" style="27" customWidth="1"/>
    <col min="9" max="9" width="5.28515625" style="27" customWidth="1"/>
    <col min="10" max="10" width="86.85546875" style="94" customWidth="1"/>
    <col min="11" max="12" width="9.140625" style="94"/>
    <col min="13" max="16384" width="9.140625" style="27"/>
  </cols>
  <sheetData>
    <row r="1" spans="1:12" ht="28.5" x14ac:dyDescent="0.45">
      <c r="A1" s="128" t="str">
        <f>IF('Základní informace o klubu'!C24&gt;=18,IF('Základní informace o klubu'!C5=0,'Podpůrný list pro výpočty'!C7,'Základní informace o klubu'!C5),IF('Základní informace o klubu'!C5=0,IF('Základní informace o klubu'!C24=0,'Podpůrný list pro výpočty'!C5,'Podpůrný list pro výpočty'!C6),IF('Základní informace o klubu'!C24=0,'Podpůrný list pro výpočty'!C3,'Podpůrný list pro výpočty'!C4)))</f>
        <v>Vyplňte, prosím, název klubu a počet formací na listu: "Základní informace o klubu".</v>
      </c>
      <c r="B1" s="128"/>
      <c r="C1" s="128"/>
      <c r="D1" s="128"/>
      <c r="E1" s="128"/>
      <c r="F1" s="128"/>
      <c r="G1" s="128"/>
      <c r="H1" s="48"/>
    </row>
    <row r="2" spans="1:12" x14ac:dyDescent="0.25">
      <c r="J2" s="94" t="s">
        <v>120</v>
      </c>
      <c r="L2" s="94">
        <v>1</v>
      </c>
    </row>
    <row r="3" spans="1:12" ht="21.75" thickBot="1" x14ac:dyDescent="0.4">
      <c r="B3" s="170" t="s">
        <v>2</v>
      </c>
      <c r="C3" s="170"/>
      <c r="D3" s="170"/>
      <c r="E3" s="170"/>
      <c r="J3" s="94">
        <f>'Základní informace o klubu'!C5</f>
        <v>0</v>
      </c>
      <c r="L3" s="94">
        <v>2</v>
      </c>
    </row>
    <row r="4" spans="1:12" ht="15.75" x14ac:dyDescent="0.25">
      <c r="B4" s="125" t="s">
        <v>47</v>
      </c>
      <c r="C4" s="147"/>
      <c r="D4" s="149"/>
      <c r="E4" s="150"/>
      <c r="F4" s="159" t="str">
        <f>IF(D4=0,'Podpůrný list pro výpočty'!$C$15,"")</f>
        <v>Prosím vyplňte</v>
      </c>
      <c r="G4" s="160"/>
      <c r="J4" s="94" t="str">
        <f>'Podpůrný list pro výpočty'!C12</f>
        <v>Zadaný seznam soutěžících je v pořádku a odpovídá dané soutěžní kategorii.</v>
      </c>
      <c r="L4" s="94">
        <v>3</v>
      </c>
    </row>
    <row r="5" spans="1:12" ht="15.75" x14ac:dyDescent="0.25">
      <c r="B5" s="132" t="s">
        <v>48</v>
      </c>
      <c r="C5" s="146"/>
      <c r="D5" s="151"/>
      <c r="E5" s="152"/>
      <c r="F5" s="159" t="str">
        <f>IF(D5=0,'Podpůrný list pro výpočty'!$C$15,"")</f>
        <v>Prosím vyplňte</v>
      </c>
      <c r="G5" s="160"/>
      <c r="J5" s="94" t="s">
        <v>58</v>
      </c>
      <c r="L5" s="94">
        <v>4</v>
      </c>
    </row>
    <row r="6" spans="1:12" ht="16.5" thickBot="1" x14ac:dyDescent="0.3">
      <c r="B6" s="129" t="s">
        <v>49</v>
      </c>
      <c r="C6" s="148"/>
      <c r="D6" s="153"/>
      <c r="E6" s="154"/>
      <c r="F6" s="159" t="str">
        <f>IF(D6=0,'Podpůrný list pro výpočty'!$C$15,"")</f>
        <v>Prosím vyplňte</v>
      </c>
      <c r="G6" s="160"/>
      <c r="J6" s="94">
        <f>IF($D$4='Podpůrný list pro výpočty'!$B$51,'Podpůrný list pro výpočty'!$C$51,IF($D$4='Podpůrný list pro výpočty'!$B$52,'Podpůrný list pro výpočty'!$C$52,IF($D$4='Podpůrný list pro výpočty'!$B$53,'Podpůrný list pro výpočty'!$C$53,IF($D$4='Podpůrný list pro výpočty'!$B$54,'Podpůrný list pro výpočty'!$C$54,IF($D$4='Podpůrný list pro výpočty'!$B$55,'Podpůrný list pro výpočty'!$C$55,IF($D$4='Podpůrný list pro výpočty'!$B$56,'Podpůrný list pro výpočty'!$C$56,))))))</f>
        <v>0</v>
      </c>
      <c r="L6" s="94">
        <v>5</v>
      </c>
    </row>
    <row r="7" spans="1:12" ht="16.5" customHeight="1" thickBot="1" x14ac:dyDescent="0.3">
      <c r="B7" s="165"/>
      <c r="C7" s="166"/>
      <c r="D7" s="166"/>
      <c r="E7" s="167"/>
      <c r="J7" s="94">
        <f>IF($D$4='Podpůrný list pro výpočty'!$B$51,'Podpůrný list pro výpočty'!$D$51,IF($D$4='Podpůrný list pro výpočty'!$B$52,'Podpůrný list pro výpočty'!$D$52,IF($D$4='Podpůrný list pro výpočty'!$B$53,'Podpůrný list pro výpočty'!$D$53,IF($D$4='Podpůrný list pro výpočty'!$B$54,'Podpůrný list pro výpočty'!$D$54,IF($D$4='Podpůrný list pro výpočty'!$B$55,'Podpůrný list pro výpočty'!$D$55,IF($D$4='Podpůrný list pro výpočty'!$B$56,'Podpůrný list pro výpočty'!$D$56,))))))</f>
        <v>0</v>
      </c>
      <c r="L7" s="94">
        <v>6</v>
      </c>
    </row>
    <row r="8" spans="1:12" ht="15.75" x14ac:dyDescent="0.25">
      <c r="B8" s="125" t="s">
        <v>50</v>
      </c>
      <c r="C8" s="147"/>
      <c r="D8" s="155"/>
      <c r="E8" s="156"/>
      <c r="F8" s="159"/>
      <c r="G8" s="160"/>
      <c r="J8" s="94" t="s">
        <v>130</v>
      </c>
      <c r="L8" s="94">
        <v>7</v>
      </c>
    </row>
    <row r="9" spans="1:12" ht="15.75" x14ac:dyDescent="0.25">
      <c r="B9" s="132" t="s">
        <v>60</v>
      </c>
      <c r="C9" s="146"/>
      <c r="D9" s="157"/>
      <c r="E9" s="158"/>
      <c r="F9" s="175" t="str">
        <f>IF(D9=0,'Podpůrný list pro výpočty'!$C$16,"")</f>
        <v>Prosím vyplňte ve formátu m:ss, např.: 1:30</v>
      </c>
      <c r="G9" s="176"/>
      <c r="J9" s="95">
        <f>IF($D$4='Podpůrný list pro výpočty'!$B$67,'Podpůrný list pro výpočty'!$C$67,IF($D$4='Podpůrný list pro výpočty'!$B$68,'Podpůrný list pro výpočty'!$C$68,IF($D$4='Podpůrný list pro výpočty'!$B$69,'Podpůrný list pro výpočty'!$C$69,IF($D$4='Podpůrný list pro výpočty'!$B$70,'Podpůrný list pro výpočty'!$C$70,IF($D$4='Podpůrný list pro výpočty'!$B$71,'Podpůrný list pro výpočty'!$C$71,IF($D$4='Podpůrný list pro výpočty'!$B$72,'Podpůrný list pro výpočty'!$C$72,))))))*60</f>
        <v>0</v>
      </c>
      <c r="L9" s="94">
        <v>8</v>
      </c>
    </row>
    <row r="10" spans="1:12" ht="15.75" customHeight="1" x14ac:dyDescent="0.25">
      <c r="B10" s="132" t="s">
        <v>51</v>
      </c>
      <c r="C10" s="146"/>
      <c r="D10" s="171"/>
      <c r="E10" s="172"/>
      <c r="F10" s="159" t="str">
        <f>IF(D10=0,'Podpůrný list pro výpočty'!$C$15,"")</f>
        <v>Prosím vyplňte</v>
      </c>
      <c r="G10" s="160"/>
      <c r="J10" s="95">
        <f>IF($D$4='Podpůrný list pro výpočty'!$B$67,'Podpůrný list pro výpočty'!$D$67,IF($D$4='Podpůrný list pro výpočty'!$B$68,'Podpůrný list pro výpočty'!$D$68,IF($D$4='Podpůrný list pro výpočty'!$B$69,'Podpůrný list pro výpočty'!$D$69,IF($D$4='Podpůrný list pro výpočty'!$B$70,'Podpůrný list pro výpočty'!$D$70,IF($D$4='Podpůrný list pro výpočty'!$B$71,'Podpůrný list pro výpočty'!$D$71,IF($D$4='Podpůrný list pro výpočty'!$B$72,'Podpůrný list pro výpočty'!$D$72,))))))*60</f>
        <v>0</v>
      </c>
      <c r="L10" s="94">
        <v>9</v>
      </c>
    </row>
    <row r="11" spans="1:12" ht="15.75" x14ac:dyDescent="0.25">
      <c r="B11" s="161" t="s">
        <v>52</v>
      </c>
      <c r="C11" s="162"/>
      <c r="D11" s="49" t="s">
        <v>13</v>
      </c>
      <c r="E11" s="40"/>
      <c r="F11" s="178" t="str">
        <f>IF(OR(D4=0,D5=0,D9=0,D10=0)=TRUE,'Podpůrný list pro výpočty'!C23,IF($D$4=0,"",IF(COUNTBLANK(H16:H40)=25,'Podpůrný list pro výpočty'!C12,"")))</f>
        <v>Zkontrolujte, že máte vyplněny údaje: Soutěžní kategorie, Věková kategorie, Délka skladby a Počet soutěžících.</v>
      </c>
      <c r="G11" s="178"/>
      <c r="H11" s="69"/>
      <c r="J11" s="94" t="s">
        <v>114</v>
      </c>
      <c r="L11" s="94">
        <v>10</v>
      </c>
    </row>
    <row r="12" spans="1:12" ht="15.75" customHeight="1" thickBot="1" x14ac:dyDescent="0.3">
      <c r="B12" s="163"/>
      <c r="C12" s="164"/>
      <c r="D12" s="50" t="s">
        <v>14</v>
      </c>
      <c r="E12" s="41"/>
      <c r="F12" s="178"/>
      <c r="G12" s="178"/>
      <c r="J12" s="96" t="str">
        <f>IF(AND($D$4='Podpůrný list pro výpočty'!B74,$D$5='Podpůrný list pro výpočty'!C74),'Podpůrný list pro výpočty'!D74,IF(AND($D$4='Podpůrný list pro výpočty'!B75,$D$5='Podpůrný list pro výpočty'!C75),'Podpůrný list pro výpočty'!D75,IF(AND($D$4='Podpůrný list pro výpočty'!B76,$D$5='Podpůrný list pro výpočty'!C76),'Podpůrný list pro výpočty'!D76,IF(AND($D$4='Podpůrný list pro výpočty'!B77,$D$5='Podpůrný list pro výpočty'!C77),'Podpůrný list pro výpočty'!D77,IF(AND($D$4='Podpůrný list pro výpočty'!B78,$D$5='Podpůrný list pro výpočty'!C78),'Podpůrný list pro výpočty'!D78,IF(AND($D$4='Podpůrný list pro výpočty'!B79,$D$5='Podpůrný list pro výpočty'!C79),'Podpůrný list pro výpočty'!D79,IF(AND($D$4='Podpůrný list pro výpočty'!B80,$D$5='Podpůrný list pro výpočty'!C80),'Podpůrný list pro výpočty'!D80,IF(AND($D$4='Podpůrný list pro výpočty'!B81,$D$5='Podpůrný list pro výpočty'!C81),'Podpůrný list pro výpočty'!D81,IF(AND($D$4='Podpůrný list pro výpočty'!B82,$D$5='Podpůrný list pro výpočty'!C82),'Podpůrný list pro výpočty'!D82,IF(AND($D$4='Podpůrný list pro výpočty'!B83,$D$5='Podpůrný list pro výpočty'!C83),'Podpůrný list pro výpočty'!D83,IF(AND($D$4='Podpůrný list pro výpočty'!B84,$D$5='Podpůrný list pro výpočty'!C84),'Podpůrný list pro výpočty'!D84,IF(AND($D$4='Podpůrný list pro výpočty'!B85,$D$5='Podpůrný list pro výpočty'!C85),'Podpůrný list pro výpočty'!D85,IF(AND($D$4='Podpůrný list pro výpočty'!B86,$D$5='Podpůrný list pro výpočty'!C86),'Podpůrný list pro výpočty'!D86,IF(AND($D$4='Podpůrný list pro výpočty'!B87,$D$5='Podpůrný list pro výpočty'!C87),'Podpůrný list pro výpočty'!D87,IF(AND($D$4='Podpůrný list pro výpočty'!B88,$D$5='Podpůrný list pro výpočty'!C88),'Podpůrný list pro výpočty'!D88,IF(AND($D$4='Podpůrný list pro výpočty'!B89,$D$5='Podpůrný list pro výpočty'!C89),'Podpůrný list pro výpočty'!D89,IF(AND($D$4='Podpůrný list pro výpočty'!B90,$D$5='Podpůrný list pro výpočty'!C90),'Podpůrný list pro výpočty'!D90,IF(AND($D$4='Podpůrný list pro výpočty'!B91,$D$5='Podpůrný list pro výpočty'!C91),'Podpůrný list pro výpočty'!D91,IF(AND($D$4='Podpůrný list pro výpočty'!B92,$D$5='Podpůrný list pro výpočty'!C92),'Podpůrný list pro výpočty'!D92,IF(AND($D$4='Podpůrný list pro výpočty'!B93,$D$5='Podpůrný list pro výpočty'!C93),'Podpůrný list pro výpočty'!D93,IF(AND($D$4='Podpůrný list pro výpočty'!B94,$D$5='Podpůrný list pro výpočty'!C94),'Podpůrný list pro výpočty'!D94,IF(AND($D$4='Podpůrný list pro výpočty'!B95,$D$5='Podpůrný list pro výpočty'!C95),'Podpůrný list pro výpočty'!D95,IF(AND($D$4='Podpůrný list pro výpočty'!B96,$D$5='Podpůrný list pro výpočty'!C96),'Podpůrný list pro výpočty'!D96,IF(AND($D$4='Podpůrný list pro výpočty'!B97,$D$5='Podpůrný list pro výpočty'!C97),'Podpůrný list pro výpočty'!D97,IF(D4=D5,"",'Podpůrný list pro výpočty'!C14)))))))))))))))))))))))))</f>
        <v/>
      </c>
      <c r="L12" s="94">
        <v>11</v>
      </c>
    </row>
    <row r="13" spans="1:12" x14ac:dyDescent="0.25">
      <c r="F13" s="178"/>
      <c r="G13" s="178"/>
      <c r="L13" s="94">
        <v>12</v>
      </c>
    </row>
    <row r="14" spans="1:12" ht="21.75" customHeight="1" thickBot="1" x14ac:dyDescent="0.4">
      <c r="B14" s="170" t="s">
        <v>53</v>
      </c>
      <c r="C14" s="170"/>
      <c r="D14" s="170"/>
      <c r="E14" s="170"/>
      <c r="F14" s="177" t="str">
        <f>IF(D10="",'Podpůrný list pro výpočty'!$C$17,"")</f>
        <v>Pro vyplňování seznamu zadejte počet soutěžících.</v>
      </c>
      <c r="G14" s="177"/>
      <c r="H14" s="68" t="str">
        <f>IF(COUNTBLANK(H16:H40)=25,"","Chybové hlášení:")</f>
        <v/>
      </c>
      <c r="L14" s="94">
        <v>13</v>
      </c>
    </row>
    <row r="15" spans="1:12" ht="31.5" customHeight="1" thickBot="1" x14ac:dyDescent="0.3">
      <c r="B15" s="168" t="s">
        <v>0</v>
      </c>
      <c r="C15" s="169"/>
      <c r="D15" s="173" t="s">
        <v>3</v>
      </c>
      <c r="E15" s="174"/>
      <c r="F15" s="55" t="s">
        <v>4</v>
      </c>
      <c r="G15" s="51" t="s">
        <v>55</v>
      </c>
      <c r="L15" s="94">
        <v>14</v>
      </c>
    </row>
    <row r="16" spans="1:12" ht="15.75" x14ac:dyDescent="0.25">
      <c r="B16" s="56" t="s">
        <v>13</v>
      </c>
      <c r="C16" s="62"/>
      <c r="D16" s="143"/>
      <c r="E16" s="143"/>
      <c r="F16" s="63"/>
      <c r="G16" s="57" t="str">
        <f>IF($D$10&gt;=L2,IF(AND(C16=0,D16=0,F16=0)=TRUE,'Podpůrný list pro výpočty'!$C$13,IF(AND(C16=0,D16=0)=TRUE,'Podpůrný list pro výpočty'!$C$19,IF(F16&gt;0,YEAR('Podpůrný list pro výpočty'!$C$40)-YEAR(F16),'Podpůrný list pro výpočty'!$C$20))),"")</f>
        <v/>
      </c>
      <c r="H16" s="27" t="str">
        <f>IF($D$10&gt;=L2,IF(OR(AND(C16=0,D16=0),F16=0)=FALSE,"",IF(AND(C16=0,D16=0,F16=0)=TRUE,'Podpůrný list pro výpočty'!$C$9,'Podpůrný list pro výpočty'!$C$21)),IF((AND(C16=0,D16=0,F16=0)=TRUE),"",'Podpůrný list pro výpočty'!$C$10))</f>
        <v/>
      </c>
      <c r="L16" s="94">
        <v>15</v>
      </c>
    </row>
    <row r="17" spans="2:12" ht="15.75" x14ac:dyDescent="0.25">
      <c r="B17" s="58" t="s">
        <v>14</v>
      </c>
      <c r="C17" s="64"/>
      <c r="D17" s="145"/>
      <c r="E17" s="145"/>
      <c r="F17" s="65"/>
      <c r="G17" s="59" t="str">
        <f>IF($D$10&gt;=L3,IF(AND(C17=0,D17=0,F17=0)=TRUE,'Podpůrný list pro výpočty'!$C$13,IF(AND(C17=0,D17=0)=TRUE,'Podpůrný list pro výpočty'!$C$19,IF(F17&gt;0,YEAR('Podpůrný list pro výpočty'!$C$40)-YEAR(F17),'Podpůrný list pro výpočty'!$C$20))),"")</f>
        <v/>
      </c>
      <c r="H17" s="27" t="str">
        <f>IF($D$10&gt;=L3,IF(OR(AND(C17=0,D17=0),F17=0)=FALSE,"",IF(AND(C17=0,D17=0,F17=0)=TRUE,'Podpůrný list pro výpočty'!$C$9,'Podpůrný list pro výpočty'!$C$21)),IF((AND(C17=0,D17=0,F17=0)=TRUE),"",'Podpůrný list pro výpočty'!$C$10))</f>
        <v/>
      </c>
      <c r="L17" s="94">
        <v>16</v>
      </c>
    </row>
    <row r="18" spans="2:12" ht="15.75" x14ac:dyDescent="0.25">
      <c r="B18" s="58" t="s">
        <v>15</v>
      </c>
      <c r="C18" s="64"/>
      <c r="D18" s="145"/>
      <c r="E18" s="145"/>
      <c r="F18" s="65"/>
      <c r="G18" s="59" t="str">
        <f>IF($D$10&gt;=L4,IF(AND(C18=0,D18=0,F18=0)=TRUE,'Podpůrný list pro výpočty'!$C$13,IF(AND(C18=0,D18=0)=TRUE,'Podpůrný list pro výpočty'!$C$19,IF(F18&gt;0,YEAR('Podpůrný list pro výpočty'!$C$40)-YEAR(F18),'Podpůrný list pro výpočty'!$C$20))),"")</f>
        <v/>
      </c>
      <c r="H18" s="27" t="str">
        <f>IF($D$10&gt;=L4,IF(OR(AND(C18=0,D18=0),F18=0)=FALSE,"",IF(AND(C18=0,D18=0,F18=0)=TRUE,'Podpůrný list pro výpočty'!$C$9,'Podpůrný list pro výpočty'!$C$21)),IF((AND(C18=0,D18=0,F18=0)=TRUE),"",'Podpůrný list pro výpočty'!$C$10))</f>
        <v/>
      </c>
      <c r="L18" s="94">
        <v>17</v>
      </c>
    </row>
    <row r="19" spans="2:12" ht="15.75" x14ac:dyDescent="0.25">
      <c r="B19" s="58" t="s">
        <v>16</v>
      </c>
      <c r="C19" s="64"/>
      <c r="D19" s="145"/>
      <c r="E19" s="145"/>
      <c r="F19" s="65"/>
      <c r="G19" s="59" t="str">
        <f>IF($D$10&gt;=L5,IF(AND(C19=0,D19=0,F19=0)=TRUE,'Podpůrný list pro výpočty'!$C$13,IF(AND(C19=0,D19=0)=TRUE,'Podpůrný list pro výpočty'!$C$19,IF(F19&gt;0,YEAR('Podpůrný list pro výpočty'!$C$40)-YEAR(F19),'Podpůrný list pro výpočty'!$C$20))),"")</f>
        <v/>
      </c>
      <c r="H19" s="27" t="str">
        <f>IF($D$10&gt;=L5,IF(OR(AND(C19=0,D19=0),F19=0)=FALSE,"",IF(AND(C19=0,D19=0,F19=0)=TRUE,'Podpůrný list pro výpočty'!$C$9,'Podpůrný list pro výpočty'!$C$21)),IF((AND(C19=0,D19=0,F19=0)=TRUE),"",'Podpůrný list pro výpočty'!$C$10))</f>
        <v/>
      </c>
      <c r="L19" s="94">
        <v>18</v>
      </c>
    </row>
    <row r="20" spans="2:12" ht="15.75" x14ac:dyDescent="0.25">
      <c r="B20" s="58" t="s">
        <v>17</v>
      </c>
      <c r="C20" s="64"/>
      <c r="D20" s="145"/>
      <c r="E20" s="145"/>
      <c r="F20" s="65"/>
      <c r="G20" s="59" t="str">
        <f>IF($D$10&gt;=L6,IF(AND(C20=0,D20=0,F20=0)=TRUE,'Podpůrný list pro výpočty'!$C$13,IF(AND(C20=0,D20=0)=TRUE,'Podpůrný list pro výpočty'!$C$19,IF(F20&gt;0,YEAR('Podpůrný list pro výpočty'!$C$40)-YEAR(F20),'Podpůrný list pro výpočty'!$C$20))),"")</f>
        <v/>
      </c>
      <c r="H20" s="27" t="str">
        <f>IF($D$10&gt;=L6,IF(OR(AND(C20=0,D20=0),F20=0)=FALSE,"",IF(AND(C20=0,D20=0,F20=0)=TRUE,'Podpůrný list pro výpočty'!$C$9,'Podpůrný list pro výpočty'!$C$21)),IF((AND(C20=0,D20=0,F20=0)=TRUE),"",'Podpůrný list pro výpočty'!$C$10))</f>
        <v/>
      </c>
      <c r="L20" s="94">
        <v>19</v>
      </c>
    </row>
    <row r="21" spans="2:12" ht="15.75" x14ac:dyDescent="0.25">
      <c r="B21" s="58" t="s">
        <v>18</v>
      </c>
      <c r="C21" s="64"/>
      <c r="D21" s="145"/>
      <c r="E21" s="145"/>
      <c r="F21" s="65"/>
      <c r="G21" s="59" t="str">
        <f>IF($D$10&gt;=L7,IF(AND(C21=0,D21=0,F21=0)=TRUE,'Podpůrný list pro výpočty'!$C$13,IF(AND(C21=0,D21=0)=TRUE,'Podpůrný list pro výpočty'!$C$19,IF(F21&gt;0,YEAR('Podpůrný list pro výpočty'!$C$40)-YEAR(F21),'Podpůrný list pro výpočty'!$C$20))),"")</f>
        <v/>
      </c>
      <c r="H21" s="27" t="str">
        <f>IF($D$10&gt;=L7,IF(OR(AND(C21=0,D21=0),F21=0)=FALSE,"",IF(AND(C21=0,D21=0,F21=0)=TRUE,'Podpůrný list pro výpočty'!$C$9,'Podpůrný list pro výpočty'!$C$21)),IF((AND(C21=0,D21=0,F21=0)=TRUE),"",'Podpůrný list pro výpočty'!$C$10))</f>
        <v/>
      </c>
      <c r="J21" s="98"/>
      <c r="L21" s="94">
        <v>20</v>
      </c>
    </row>
    <row r="22" spans="2:12" ht="15.75" x14ac:dyDescent="0.25">
      <c r="B22" s="58" t="s">
        <v>19</v>
      </c>
      <c r="C22" s="64"/>
      <c r="D22" s="145"/>
      <c r="E22" s="145"/>
      <c r="F22" s="65"/>
      <c r="G22" s="59" t="str">
        <f>IF($D$10&gt;=L8,IF(AND(C22=0,D22=0,F22=0)=TRUE,'Podpůrný list pro výpočty'!$C$13,IF(AND(C22=0,D22=0)=TRUE,'Podpůrný list pro výpočty'!$C$19,IF(F22&gt;0,YEAR('Podpůrný list pro výpočty'!$C$40)-YEAR(F22),'Podpůrný list pro výpočty'!$C$20))),"")</f>
        <v/>
      </c>
      <c r="H22" s="27" t="str">
        <f>IF($D$10&gt;=L8,IF(OR(AND(C22=0,D22=0),F22=0)=FALSE,"",IF(AND(C22=0,D22=0,F22=0)=TRUE,'Podpůrný list pro výpočty'!$C$9,'Podpůrný list pro výpočty'!$C$21)),IF((AND(C22=0,D22=0,F22=0)=TRUE),"",'Podpůrný list pro výpočty'!$C$10))</f>
        <v/>
      </c>
      <c r="J22" s="98"/>
      <c r="L22" s="94">
        <v>21</v>
      </c>
    </row>
    <row r="23" spans="2:12" ht="15.75" x14ac:dyDescent="0.25">
      <c r="B23" s="58" t="s">
        <v>20</v>
      </c>
      <c r="C23" s="64"/>
      <c r="D23" s="145"/>
      <c r="E23" s="145"/>
      <c r="F23" s="65"/>
      <c r="G23" s="59" t="str">
        <f>IF($D$10&gt;=L9,IF(AND(C23=0,D23=0,F23=0)=TRUE,'Podpůrný list pro výpočty'!$C$13,IF(AND(C23=0,D23=0)=TRUE,'Podpůrný list pro výpočty'!$C$19,IF(F23&gt;0,YEAR('Podpůrný list pro výpočty'!$C$40)-YEAR(F23),'Podpůrný list pro výpočty'!$C$20))),"")</f>
        <v/>
      </c>
      <c r="H23" s="27" t="str">
        <f>IF($D$10&gt;=L9,IF(OR(AND(C23=0,D23=0),F23=0)=FALSE,"",IF(AND(C23=0,D23=0,F23=0)=TRUE,'Podpůrný list pro výpočty'!$C$9,'Podpůrný list pro výpočty'!$C$21)),IF((AND(C23=0,D23=0,F23=0)=TRUE),"",'Podpůrný list pro výpočty'!$C$10))</f>
        <v/>
      </c>
      <c r="L23" s="94">
        <v>22</v>
      </c>
    </row>
    <row r="24" spans="2:12" ht="15.75" x14ac:dyDescent="0.25">
      <c r="B24" s="58" t="s">
        <v>21</v>
      </c>
      <c r="C24" s="64"/>
      <c r="D24" s="145"/>
      <c r="E24" s="145"/>
      <c r="F24" s="65"/>
      <c r="G24" s="59" t="str">
        <f>IF($D$10&gt;=L10,IF(AND(C24=0,D24=0,F24=0)=TRUE,'Podpůrný list pro výpočty'!$C$13,IF(AND(C24=0,D24=0)=TRUE,'Podpůrný list pro výpočty'!$C$19,IF(F24&gt;0,YEAR('Podpůrný list pro výpočty'!$C$40)-YEAR(F24),'Podpůrný list pro výpočty'!$C$20))),"")</f>
        <v/>
      </c>
      <c r="H24" s="27" t="str">
        <f>IF($D$10&gt;=L10,IF(OR(AND(C24=0,D24=0),F24=0)=FALSE,"",IF(AND(C24=0,D24=0,F24=0)=TRUE,'Podpůrný list pro výpočty'!$C$9,'Podpůrný list pro výpočty'!$C$21)),IF((AND(C24=0,D24=0,F24=0)=TRUE),"",'Podpůrný list pro výpočty'!$C$10))</f>
        <v/>
      </c>
      <c r="L24" s="94">
        <v>23</v>
      </c>
    </row>
    <row r="25" spans="2:12" ht="15.75" x14ac:dyDescent="0.25">
      <c r="B25" s="58" t="s">
        <v>22</v>
      </c>
      <c r="C25" s="64"/>
      <c r="D25" s="145"/>
      <c r="E25" s="145"/>
      <c r="F25" s="65"/>
      <c r="G25" s="59" t="str">
        <f>IF($D$10&gt;=L11,IF(AND(C25=0,D25=0,F25=0)=TRUE,'Podpůrný list pro výpočty'!$C$13,IF(AND(C25=0,D25=0)=TRUE,'Podpůrný list pro výpočty'!$C$19,IF(F25&gt;0,YEAR('Podpůrný list pro výpočty'!$C$40)-YEAR(F25),'Podpůrný list pro výpočty'!$C$20))),"")</f>
        <v/>
      </c>
      <c r="H25" s="27" t="str">
        <f>IF($D$10&gt;=L11,IF(OR(AND(C25=0,D25=0),F25=0)=FALSE,"",IF(AND(C25=0,D25=0,F25=0)=TRUE,'Podpůrný list pro výpočty'!$C$9,'Podpůrný list pro výpočty'!$C$21)),IF((AND(C25=0,D25=0,F25=0)=TRUE),"",'Podpůrný list pro výpočty'!$C$10))</f>
        <v/>
      </c>
      <c r="L25" s="94">
        <v>24</v>
      </c>
    </row>
    <row r="26" spans="2:12" ht="15.75" x14ac:dyDescent="0.25">
      <c r="B26" s="58" t="s">
        <v>61</v>
      </c>
      <c r="C26" s="64"/>
      <c r="D26" s="145"/>
      <c r="E26" s="145"/>
      <c r="F26" s="65"/>
      <c r="G26" s="59" t="str">
        <f>IF($D$10&gt;=L12,IF(AND(C26=0,D26=0,F26=0)=TRUE,'Podpůrný list pro výpočty'!$C$13,IF(AND(C26=0,D26=0)=TRUE,'Podpůrný list pro výpočty'!$C$19,IF(F26&gt;0,YEAR('Podpůrný list pro výpočty'!$C$40)-YEAR(F26),'Podpůrný list pro výpočty'!$C$20))),"")</f>
        <v/>
      </c>
      <c r="H26" s="27" t="str">
        <f>IF($D$10&gt;=L12,IF(OR(AND(C26=0,D26=0),F26=0)=FALSE,"",IF(AND(C26=0,D26=0,F26=0)=TRUE,'Podpůrný list pro výpočty'!$C$9,'Podpůrný list pro výpočty'!$C$21)),IF((AND(C26=0,D26=0,F26=0)=TRUE),"",'Podpůrný list pro výpočty'!$C$10))</f>
        <v/>
      </c>
      <c r="L26" s="94">
        <v>25</v>
      </c>
    </row>
    <row r="27" spans="2:12" ht="15.75" x14ac:dyDescent="0.25">
      <c r="B27" s="58" t="s">
        <v>62</v>
      </c>
      <c r="C27" s="64"/>
      <c r="D27" s="145"/>
      <c r="E27" s="145"/>
      <c r="F27" s="65"/>
      <c r="G27" s="59" t="str">
        <f>IF($D$10&gt;=L13,IF(AND(C27=0,D27=0,F27=0)=TRUE,'Podpůrný list pro výpočty'!$C$13,IF(AND(C27=0,D27=0)=TRUE,'Podpůrný list pro výpočty'!$C$19,IF(F27&gt;0,YEAR('Podpůrný list pro výpočty'!$C$40)-YEAR(F27),'Podpůrný list pro výpočty'!$C$20))),"")</f>
        <v/>
      </c>
      <c r="H27" s="27" t="str">
        <f>IF($D$10&gt;=L13,IF(OR(AND(C27=0,D27=0),F27=0)=FALSE,"",IF(AND(C27=0,D27=0,F27=0)=TRUE,'Podpůrný list pro výpočty'!$C$9,'Podpůrný list pro výpočty'!$C$21)),IF((AND(C27=0,D27=0,F27=0)=TRUE),"",'Podpůrný list pro výpočty'!$C$10))</f>
        <v/>
      </c>
    </row>
    <row r="28" spans="2:12" ht="15.75" x14ac:dyDescent="0.25">
      <c r="B28" s="58" t="s">
        <v>63</v>
      </c>
      <c r="C28" s="64"/>
      <c r="D28" s="145"/>
      <c r="E28" s="145"/>
      <c r="F28" s="65"/>
      <c r="G28" s="59" t="str">
        <f>IF($D$10&gt;=L14,IF(AND(C28=0,D28=0,F28=0)=TRUE,'Podpůrný list pro výpočty'!$C$13,IF(AND(C28=0,D28=0)=TRUE,'Podpůrný list pro výpočty'!$C$19,IF(F28&gt;0,YEAR('Podpůrný list pro výpočty'!$C$40)-YEAR(F28),'Podpůrný list pro výpočty'!$C$20))),"")</f>
        <v/>
      </c>
      <c r="H28" s="27" t="str">
        <f>IF($D$10&gt;=L14,IF(OR(AND(C28=0,D28=0),F28=0)=FALSE,"",IF(AND(C28=0,D28=0,F28=0)=TRUE,'Podpůrný list pro výpočty'!$C$9,'Podpůrný list pro výpočty'!$C$21)),IF((AND(C28=0,D28=0,F28=0)=TRUE),"",'Podpůrný list pro výpočty'!$C$10))</f>
        <v/>
      </c>
    </row>
    <row r="29" spans="2:12" ht="15.75" x14ac:dyDescent="0.25">
      <c r="B29" s="58" t="s">
        <v>64</v>
      </c>
      <c r="C29" s="64"/>
      <c r="D29" s="145"/>
      <c r="E29" s="145"/>
      <c r="F29" s="65"/>
      <c r="G29" s="59" t="str">
        <f>IF($D$10&gt;=L15,IF(AND(C29=0,D29=0,F29=0)=TRUE,'Podpůrný list pro výpočty'!$C$13,IF(AND(C29=0,D29=0)=TRUE,'Podpůrný list pro výpočty'!$C$19,IF(F29&gt;0,YEAR('Podpůrný list pro výpočty'!$C$40)-YEAR(F29),'Podpůrný list pro výpočty'!$C$20))),"")</f>
        <v/>
      </c>
      <c r="H29" s="27" t="str">
        <f>IF($D$10&gt;=L15,IF(OR(AND(C29=0,D29=0),F29=0)=FALSE,"",IF(AND(C29=0,D29=0,F29=0)=TRUE,'Podpůrný list pro výpočty'!$C$9,'Podpůrný list pro výpočty'!$C$21)),IF((AND(C29=0,D29=0,F29=0)=TRUE),"",'Podpůrný list pro výpočty'!$C$10))</f>
        <v/>
      </c>
      <c r="J29" s="97"/>
    </row>
    <row r="30" spans="2:12" ht="15.75" x14ac:dyDescent="0.25">
      <c r="B30" s="58" t="s">
        <v>65</v>
      </c>
      <c r="C30" s="64"/>
      <c r="D30" s="145"/>
      <c r="E30" s="145"/>
      <c r="F30" s="65"/>
      <c r="G30" s="59" t="str">
        <f>IF($D$10&gt;=L16,IF(AND(C30=0,D30=0,F30=0)=TRUE,'Podpůrný list pro výpočty'!$C$13,IF(AND(C30=0,D30=0)=TRUE,'Podpůrný list pro výpočty'!$C$19,IF(F30&gt;0,YEAR('Podpůrný list pro výpočty'!$C$40)-YEAR(F30),'Podpůrný list pro výpočty'!$C$20))),"")</f>
        <v/>
      </c>
      <c r="H30" s="27" t="str">
        <f>IF($D$10&gt;=L16,IF(OR(AND(C30=0,D30=0),F30=0)=FALSE,"",IF(AND(C30=0,D30=0,F30=0)=TRUE,'Podpůrný list pro výpočty'!$C$9,'Podpůrný list pro výpočty'!$C$21)),IF((AND(C30=0,D30=0,F30=0)=TRUE),"",'Podpůrný list pro výpočty'!$C$10))</f>
        <v/>
      </c>
    </row>
    <row r="31" spans="2:12" ht="15.75" x14ac:dyDescent="0.25">
      <c r="B31" s="58" t="s">
        <v>66</v>
      </c>
      <c r="C31" s="64"/>
      <c r="D31" s="145"/>
      <c r="E31" s="145"/>
      <c r="F31" s="65"/>
      <c r="G31" s="59" t="str">
        <f>IF($D$10&gt;=L17,IF(AND(C31=0,D31=0,F31=0)=TRUE,'Podpůrný list pro výpočty'!$C$13,IF(AND(C31=0,D31=0)=TRUE,'Podpůrný list pro výpočty'!$C$19,IF(F31&gt;0,YEAR('Podpůrný list pro výpočty'!$C$40)-YEAR(F31),'Podpůrný list pro výpočty'!$C$20))),"")</f>
        <v/>
      </c>
      <c r="H31" s="27" t="str">
        <f>IF($D$10&gt;=L17,IF(OR(AND(C31=0,D31=0),F31=0)=FALSE,"",IF(AND(C31=0,D31=0,F31=0)=TRUE,'Podpůrný list pro výpočty'!$C$9,'Podpůrný list pro výpočty'!$C$21)),IF((AND(C31=0,D31=0,F31=0)=TRUE),"",'Podpůrný list pro výpočty'!$C$10))</f>
        <v/>
      </c>
    </row>
    <row r="32" spans="2:12" ht="15.75" x14ac:dyDescent="0.25">
      <c r="B32" s="58" t="s">
        <v>67</v>
      </c>
      <c r="C32" s="64"/>
      <c r="D32" s="145"/>
      <c r="E32" s="145"/>
      <c r="F32" s="65"/>
      <c r="G32" s="59" t="str">
        <f>IF($D$10&gt;=L18,IF(AND(C32=0,D32=0,F32=0)=TRUE,'Podpůrný list pro výpočty'!$C$13,IF(AND(C32=0,D32=0)=TRUE,'Podpůrný list pro výpočty'!$C$19,IF(F32&gt;0,YEAR('Podpůrný list pro výpočty'!$C$40)-YEAR(F32),'Podpůrný list pro výpočty'!$C$20))),"")</f>
        <v/>
      </c>
      <c r="H32" s="27" t="str">
        <f>IF($D$10&gt;=L18,IF(OR(AND(C32=0,D32=0),F32=0)=FALSE,"",IF(AND(C32=0,D32=0,F32=0)=TRUE,'Podpůrný list pro výpočty'!$C$9,'Podpůrný list pro výpočty'!$C$21)),IF((AND(C32=0,D32=0,F32=0)=TRUE),"",'Podpůrný list pro výpočty'!$C$10))</f>
        <v/>
      </c>
    </row>
    <row r="33" spans="2:8" ht="15.75" x14ac:dyDescent="0.25">
      <c r="B33" s="58" t="s">
        <v>68</v>
      </c>
      <c r="C33" s="64"/>
      <c r="D33" s="145"/>
      <c r="E33" s="145"/>
      <c r="F33" s="65"/>
      <c r="G33" s="59" t="str">
        <f>IF($D$10&gt;=L19,IF(AND(C33=0,D33=0,F33=0)=TRUE,'Podpůrný list pro výpočty'!$C$13,IF(AND(C33=0,D33=0)=TRUE,'Podpůrný list pro výpočty'!$C$19,IF(F33&gt;0,YEAR('Podpůrný list pro výpočty'!$C$40)-YEAR(F33),'Podpůrný list pro výpočty'!$C$20))),"")</f>
        <v/>
      </c>
      <c r="H33" s="27" t="str">
        <f>IF($D$10&gt;=L19,IF(OR(AND(C33=0,D33=0),F33=0)=FALSE,"",IF(AND(C33=0,D33=0,F33=0)=TRUE,'Podpůrný list pro výpočty'!$C$9,'Podpůrný list pro výpočty'!$C$21)),IF((AND(C33=0,D33=0,F33=0)=TRUE),"",'Podpůrný list pro výpočty'!$C$10))</f>
        <v/>
      </c>
    </row>
    <row r="34" spans="2:8" ht="15.75" x14ac:dyDescent="0.25">
      <c r="B34" s="58" t="s">
        <v>69</v>
      </c>
      <c r="C34" s="64"/>
      <c r="D34" s="145"/>
      <c r="E34" s="145"/>
      <c r="F34" s="65"/>
      <c r="G34" s="59" t="str">
        <f>IF($D$10&gt;=L20,IF(AND(C34=0,D34=0,F34=0)=TRUE,'Podpůrný list pro výpočty'!$C$13,IF(AND(C34=0,D34=0)=TRUE,'Podpůrný list pro výpočty'!$C$19,IF(F34&gt;0,YEAR('Podpůrný list pro výpočty'!$C$40)-YEAR(F34),'Podpůrný list pro výpočty'!$C$20))),"")</f>
        <v/>
      </c>
      <c r="H34" s="27" t="str">
        <f>IF($D$10&gt;=L20,IF(OR(AND(C34=0,D34=0),F34=0)=FALSE,"",IF(AND(C34=0,D34=0,F34=0)=TRUE,'Podpůrný list pro výpočty'!$C$9,'Podpůrný list pro výpočty'!$C$21)),IF((AND(C34=0,D34=0,F34=0)=TRUE),"",'Podpůrný list pro výpočty'!$C$10))</f>
        <v/>
      </c>
    </row>
    <row r="35" spans="2:8" ht="15.75" x14ac:dyDescent="0.25">
      <c r="B35" s="58" t="s">
        <v>70</v>
      </c>
      <c r="C35" s="64"/>
      <c r="D35" s="145"/>
      <c r="E35" s="145"/>
      <c r="F35" s="65"/>
      <c r="G35" s="59" t="str">
        <f>IF($D$10&gt;=L21,IF(AND(C35=0,D35=0,F35=0)=TRUE,'Podpůrný list pro výpočty'!$C$13,IF(AND(C35=0,D35=0)=TRUE,'Podpůrný list pro výpočty'!$C$19,IF(F35&gt;0,YEAR('Podpůrný list pro výpočty'!$C$40)-YEAR(F35),'Podpůrný list pro výpočty'!$C$20))),"")</f>
        <v/>
      </c>
      <c r="H35" s="27" t="str">
        <f>IF($D$10&gt;=L21,IF(OR(AND(C35=0,D35=0),F35=0)=FALSE,"",IF(AND(C35=0,D35=0,F35=0)=TRUE,'Podpůrný list pro výpočty'!$C$9,'Podpůrný list pro výpočty'!$C$21)),IF((AND(C35=0,D35=0,F35=0)=TRUE),"",'Podpůrný list pro výpočty'!$C$10))</f>
        <v/>
      </c>
    </row>
    <row r="36" spans="2:8" ht="15.75" x14ac:dyDescent="0.25">
      <c r="B36" s="58" t="s">
        <v>71</v>
      </c>
      <c r="C36" s="64"/>
      <c r="D36" s="145"/>
      <c r="E36" s="145"/>
      <c r="F36" s="65"/>
      <c r="G36" s="59" t="str">
        <f>IF($D$10&gt;=L22,IF(AND(C36=0,D36=0,F36=0)=TRUE,'Podpůrný list pro výpočty'!$C$13,IF(AND(C36=0,D36=0)=TRUE,'Podpůrný list pro výpočty'!$C$19,IF(F36&gt;0,YEAR('Podpůrný list pro výpočty'!$C$40)-YEAR(F36),'Podpůrný list pro výpočty'!$C$20))),"")</f>
        <v/>
      </c>
      <c r="H36" s="27" t="str">
        <f>IF($D$10&gt;=L22,IF(OR(AND(C36=0,D36=0),F36=0)=FALSE,"",IF(AND(C36=0,D36=0,F36=0)=TRUE,'Podpůrný list pro výpočty'!$C$9,'Podpůrný list pro výpočty'!$C$21)),IF((AND(C36=0,D36=0,F36=0)=TRUE),"",'Podpůrný list pro výpočty'!$C$10))</f>
        <v/>
      </c>
    </row>
    <row r="37" spans="2:8" ht="15.75" x14ac:dyDescent="0.25">
      <c r="B37" s="58" t="s">
        <v>72</v>
      </c>
      <c r="C37" s="64"/>
      <c r="D37" s="145"/>
      <c r="E37" s="145"/>
      <c r="F37" s="65"/>
      <c r="G37" s="59" t="str">
        <f>IF($D$10&gt;=L23,IF(AND(C37=0,D37=0,F37=0)=TRUE,'Podpůrný list pro výpočty'!$C$13,IF(AND(C37=0,D37=0)=TRUE,'Podpůrný list pro výpočty'!$C$19,IF(F37&gt;0,YEAR('Podpůrný list pro výpočty'!$C$40)-YEAR(F37),'Podpůrný list pro výpočty'!$C$20))),"")</f>
        <v/>
      </c>
      <c r="H37" s="27" t="str">
        <f>IF($D$10&gt;=L23,IF(OR(AND(C37=0,D37=0),F37=0)=FALSE,"",IF(AND(C37=0,D37=0,F37=0)=TRUE,'Podpůrný list pro výpočty'!$C$9,'Podpůrný list pro výpočty'!$C$21)),IF((AND(C37=0,D37=0,F37=0)=TRUE),"",'Podpůrný list pro výpočty'!$C$10))</f>
        <v/>
      </c>
    </row>
    <row r="38" spans="2:8" ht="15.75" x14ac:dyDescent="0.25">
      <c r="B38" s="58" t="s">
        <v>73</v>
      </c>
      <c r="C38" s="64"/>
      <c r="D38" s="145"/>
      <c r="E38" s="145"/>
      <c r="F38" s="65"/>
      <c r="G38" s="59" t="str">
        <f>IF($D$10&gt;=L24,IF(AND(C38=0,D38=0,F38=0)=TRUE,'Podpůrný list pro výpočty'!$C$13,IF(AND(C38=0,D38=0)=TRUE,'Podpůrný list pro výpočty'!$C$19,IF(F38&gt;0,YEAR('Podpůrný list pro výpočty'!$C$40)-YEAR(F38),'Podpůrný list pro výpočty'!$C$20))),"")</f>
        <v/>
      </c>
      <c r="H38" s="27" t="str">
        <f>IF($D$10&gt;=L24,IF(OR(AND(C38=0,D38=0),F38=0)=FALSE,"",IF(AND(C38=0,D38=0,F38=0)=TRUE,'Podpůrný list pro výpočty'!$C$9,'Podpůrný list pro výpočty'!$C$21)),IF((AND(C38=0,D38=0,F38=0)=TRUE),"",'Podpůrný list pro výpočty'!$C$10))</f>
        <v/>
      </c>
    </row>
    <row r="39" spans="2:8" ht="15.75" x14ac:dyDescent="0.25">
      <c r="B39" s="58" t="s">
        <v>74</v>
      </c>
      <c r="C39" s="64"/>
      <c r="D39" s="145"/>
      <c r="E39" s="145"/>
      <c r="F39" s="65"/>
      <c r="G39" s="59" t="str">
        <f>IF($D$10&gt;=L25,IF(AND(C39=0,D39=0,F39=0)=TRUE,'Podpůrný list pro výpočty'!$C$13,IF(AND(C39=0,D39=0)=TRUE,'Podpůrný list pro výpočty'!$C$19,IF(F39&gt;0,YEAR('Podpůrný list pro výpočty'!$C$40)-YEAR(F39),'Podpůrný list pro výpočty'!$C$20))),"")</f>
        <v/>
      </c>
      <c r="H39" s="27" t="str">
        <f>IF($D$10&gt;=L25,IF(OR(AND(C39=0,D39=0),F39=0)=FALSE,"",IF(AND(C39=0,D39=0,F39=0)=TRUE,'Podpůrný list pro výpočty'!$C$9,'Podpůrný list pro výpočty'!$C$21)),IF((AND(C39=0,D39=0,F39=0)=TRUE),"",'Podpůrný list pro výpočty'!$C$10))</f>
        <v/>
      </c>
    </row>
    <row r="40" spans="2:8" ht="16.5" thickBot="1" x14ac:dyDescent="0.3">
      <c r="B40" s="60" t="s">
        <v>75</v>
      </c>
      <c r="C40" s="66"/>
      <c r="D40" s="144"/>
      <c r="E40" s="144"/>
      <c r="F40" s="67"/>
      <c r="G40" s="61" t="str">
        <f>IF($D$10&gt;=L26,IF(AND(C40=0,D40=0,F40=0)=TRUE,'Podpůrný list pro výpočty'!$C$13,IF(AND(C40=0,D40=0)=TRUE,'Podpůrný list pro výpočty'!$C$19,IF(F40&gt;0,YEAR('Podpůrný list pro výpočty'!$C$40)-YEAR(F40),'Podpůrný list pro výpočty'!$C$20))),"")</f>
        <v/>
      </c>
      <c r="H40" s="27" t="str">
        <f>IF($D$10&gt;=L26,IF(OR(AND(C40=0,D40=0),F40=0)=FALSE,"",IF(AND(C40=0,D40=0,F40=0)=TRUE,'Podpůrný list pro výpočty'!$C$9,'Podpůrný list pro výpočty'!$C$21)),IF((AND(C40=0,D40=0,F40=0)=TRUE),"",'Podpůrný list pro výpočty'!$C$10))</f>
        <v/>
      </c>
    </row>
  </sheetData>
  <sheetProtection algorithmName="SHA-512" hashValue="0FPXYlcAkRY33xfzLmj+b41M1KsSe4t7eilyf0MOM+2yvW6Xn3BoeYbFn7dayF26G+ufR47fjEDnNgYJDloqxw==" saltValue="J2/SDoYDTa5RYTvAimG7AA==" spinCount="100000" sheet="1" objects="1" scenarios="1" selectLockedCells="1"/>
  <mergeCells count="52">
    <mergeCell ref="B5:C5"/>
    <mergeCell ref="D5:E5"/>
    <mergeCell ref="F5:G5"/>
    <mergeCell ref="A1:G1"/>
    <mergeCell ref="B3:E3"/>
    <mergeCell ref="B4:C4"/>
    <mergeCell ref="D4:E4"/>
    <mergeCell ref="F4:G4"/>
    <mergeCell ref="B6:C6"/>
    <mergeCell ref="D6:E6"/>
    <mergeCell ref="F6:G6"/>
    <mergeCell ref="B7:E7"/>
    <mergeCell ref="B8:C8"/>
    <mergeCell ref="D8:E8"/>
    <mergeCell ref="F8:G8"/>
    <mergeCell ref="B9:C9"/>
    <mergeCell ref="D9:E9"/>
    <mergeCell ref="F9:G9"/>
    <mergeCell ref="B10:C10"/>
    <mergeCell ref="D10:E10"/>
    <mergeCell ref="F10:G10"/>
    <mergeCell ref="D21:E21"/>
    <mergeCell ref="B11:C12"/>
    <mergeCell ref="F11:G13"/>
    <mergeCell ref="B14:E14"/>
    <mergeCell ref="F14:G14"/>
    <mergeCell ref="B15:C15"/>
    <mergeCell ref="D15:E15"/>
    <mergeCell ref="D16:E16"/>
    <mergeCell ref="D17:E17"/>
    <mergeCell ref="D18:E18"/>
    <mergeCell ref="D19:E19"/>
    <mergeCell ref="D20:E20"/>
    <mergeCell ref="D33:E33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40:E40"/>
    <mergeCell ref="D34:E34"/>
    <mergeCell ref="D35:E35"/>
    <mergeCell ref="D36:E36"/>
    <mergeCell ref="D37:E37"/>
    <mergeCell ref="D38:E38"/>
    <mergeCell ref="D39:E39"/>
  </mergeCells>
  <conditionalFormatting sqref="D4:E6 D8:D11 E8:E9 E11">
    <cfRule type="expression" dxfId="35" priority="4">
      <formula>D4=""</formula>
    </cfRule>
  </conditionalFormatting>
  <conditionalFormatting sqref="B16:B40">
    <cfRule type="expression" dxfId="34" priority="1">
      <formula>OR(AND(C16=0,D16=0),F16=0)=FALSE</formula>
    </cfRule>
  </conditionalFormatting>
  <conditionalFormatting sqref="A1:G1">
    <cfRule type="expression" dxfId="33" priority="3">
      <formula>$A$1&lt;&gt;$J$3</formula>
    </cfRule>
  </conditionalFormatting>
  <conditionalFormatting sqref="A2:H40">
    <cfRule type="expression" dxfId="32" priority="2">
      <formula>$A$1&lt;&gt;$J$3</formula>
    </cfRule>
  </conditionalFormatting>
  <conditionalFormatting sqref="B16:B39">
    <cfRule type="expression" dxfId="31" priority="5">
      <formula>$D$10&gt;=L2</formula>
    </cfRule>
  </conditionalFormatting>
  <conditionalFormatting sqref="C16:C39">
    <cfRule type="expression" dxfId="30" priority="6">
      <formula>$D$10&gt;=L2</formula>
    </cfRule>
  </conditionalFormatting>
  <conditionalFormatting sqref="F16:F39">
    <cfRule type="expression" dxfId="29" priority="8">
      <formula>$D$10&gt;=L2</formula>
    </cfRule>
  </conditionalFormatting>
  <conditionalFormatting sqref="G16:G39">
    <cfRule type="expression" dxfId="28" priority="9">
      <formula>$D$10&gt;=L2</formula>
    </cfRule>
  </conditionalFormatting>
  <conditionalFormatting sqref="D16:E39">
    <cfRule type="expression" dxfId="27" priority="7">
      <formula>$D$10&gt;=L2</formula>
    </cfRule>
  </conditionalFormatting>
  <conditionalFormatting sqref="B40:F40">
    <cfRule type="expression" dxfId="26" priority="11">
      <formula>$D$10=$L$26</formula>
    </cfRule>
  </conditionalFormatting>
  <conditionalFormatting sqref="G40">
    <cfRule type="expression" dxfId="25" priority="10">
      <formula>$D$10=$L$26</formula>
    </cfRule>
  </conditionalFormatting>
  <conditionalFormatting sqref="F11">
    <cfRule type="expression" dxfId="24" priority="12">
      <formula>$F$11=$J$4</formula>
    </cfRule>
  </conditionalFormatting>
  <dataValidations count="5">
    <dataValidation type="date" operator="lessThanOrEqual" allowBlank="1" showErrorMessage="1" errorTitle="Tornádo říká:" error="Pokoušíte se zadat datum, které je v budoucnosti." sqref="F16:F40">
      <formula1>TODAY()</formula1>
    </dataValidation>
    <dataValidation type="whole" allowBlank="1" showErrorMessage="1" errorTitle="Tornádo říká:" error="Prosím zadejte počet soutěžících, který odpovídá zvolené soutěžní kategorii. Počty soutěžících pro jednotlivé soutěžní kategorie naleznete v Propozicích soutěže Tornádo 2018." sqref="D10">
      <formula1>J6</formula1>
      <formula2>J7</formula2>
    </dataValidation>
    <dataValidation type="whole" allowBlank="1" showErrorMessage="1" errorTitle="Tornádo říká:" error="Prosím zadejte počet soutěžících, který odpovídá zvolené soutěžní kategorii. Počty soutěžících pro jednotlivé soutěžní kategorie naleznete v Propozicích soutěže Tornádo 2018." sqref="E10">
      <formula1>K9</formula1>
      <formula2>K10</formula2>
    </dataValidation>
    <dataValidation type="time" allowBlank="1" showInputMessage="1" showErrorMessage="1" errorTitle="Tornádo říká:" error="Prosím zadejte čas, který odpovídá zvolené soutěžní kategorii. Časy pro jednotlivé soutěžní kategorie naleznete v Propozicích soutěže Tornádo 2018." sqref="D9">
      <formula1>J9</formula1>
      <formula2>J10</formula2>
    </dataValidation>
    <dataValidation type="time" allowBlank="1" showInputMessage="1" showErrorMessage="1" errorTitle="Tornádo říká:" error="Prosím zadejte čas, který odpovídá zvolené soutěžní kategorii. Časy pro jednotlivé soutěžní kategorie naleznete v Propozicích soutěže Tornádo 2018." sqref="E9">
      <formula1>K11</formula1>
      <formula2>K12</formula2>
    </dataValidation>
  </dataValidations>
  <pageMargins left="0.31496062992125984" right="0.31496062992125984" top="0.59055118110236227" bottom="0.59055118110236227" header="0" footer="0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errorTitle="Tornádo říká:" error="Prosím vyberte výkonnostní třídu ze seznamu. Stávající text smažte a rozklikněte šipku vedle buňky._x000a_">
          <x14:formula1>
            <xm:f>IF('Základní informace o klubu'!$C$5=$A$1,'Podpůrný list pro výpočty'!$B$59:$B$60,'Podpůrný list pro výpočty'!$B$63:$B$64)</xm:f>
          </x14:formula1>
          <xm:sqref>D6:E6</xm:sqref>
        </x14:dataValidation>
        <x14:dataValidation type="list" allowBlank="1" showInputMessage="1" showErrorMessage="1" errorTitle="Tornádo říká:" error="Prosím vyberte věkovou kategorii ze seznamu. Stávající text smažte a rozklikněte šipku vedle buňky.">
          <x14:formula1>
            <xm:f>IF('Základní informace o klubu'!$C$5=$A$1,'Podpůrný list pro výpočty'!$B$45:$B$48,'Podpůrný list pro výpočty'!$B$63:$B$64)</xm:f>
          </x14:formula1>
          <xm:sqref>D5:E5</xm:sqref>
        </x14:dataValidation>
        <x14:dataValidation type="list" allowBlank="1" showInputMessage="1" showErrorMessage="1" errorTitle="Tornádo říká:" error="Prosím vyberte soutěžní kategorii ze seznamu. Stávající text smažte a rozklikněte šipku vedle buňky._x000a_">
          <x14:formula1>
            <xm:f>IF('Základní informace o klubu'!$C$5=$A$1,'Podpůrný list pro výpočty'!$B$51:$B$56,'Podpůrný list pro výpočty'!$B$63:$B$64)</xm:f>
          </x14:formula1>
          <xm:sqref>D4:E4</xm:sqref>
        </x14:dataValidation>
        <x14:dataValidation type="list" errorStyle="warning" allowBlank="1" showInputMessage="1" showErrorMessage="1" errorTitle="Tornádo říká:" error="Pokoušíte se zadat trenéra, který není uveden v seznamu. Prosím, doplňte jej na list: &quot;Základní informace o klubu&quot;.">
          <x14:formula1>
            <xm:f>IF('Základní informace o klubu'!$C$5=$A$1,'Základní informace o klubu'!$D$14:$D$21,'Podpůrný list pro výpočty'!$B$63:$B$64)</xm:f>
          </x14:formula1>
          <xm:sqref>E12</xm:sqref>
        </x14:dataValidation>
        <x14:dataValidation type="list" errorStyle="warning" allowBlank="1" showInputMessage="1" showErrorMessage="1" errorTitle="Tornádo říká:" error="Pokoušíte se zadat trenéra, který není uveden v seznamu. Prosím, doplňte jej na list: &quot;Základní informace o klubu&quot;." promptTitle="Tornádo říká:" prompt="Jména všech trenérů zadejte na listu: &quot;Základní informace o klubu&quot;, poté jen vybírejte ze seznamu.">
          <x14:formula1>
            <xm:f>IF('Základní informace o klubu'!$C$5=$A$1,'Základní informace o klubu'!$D$14:$D$21,'Podpůrný list pro výpočty'!$B$63:$B$64)</xm:f>
          </x14:formula1>
          <xm:sqref>E11</xm:sqref>
        </x14:dataValidation>
      </x14:dataValidation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"/>
  <sheetViews>
    <sheetView showGridLines="0" workbookViewId="0">
      <selection activeCell="D4" sqref="D4:E4"/>
    </sheetView>
  </sheetViews>
  <sheetFormatPr defaultRowHeight="15" x14ac:dyDescent="0.25"/>
  <cols>
    <col min="1" max="1" width="1.42578125" style="27" customWidth="1"/>
    <col min="2" max="2" width="3.5703125" style="27" customWidth="1"/>
    <col min="3" max="3" width="20.7109375" style="27" customWidth="1"/>
    <col min="4" max="4" width="3.5703125" style="27" customWidth="1"/>
    <col min="5" max="5" width="20.7109375" style="27" customWidth="1"/>
    <col min="6" max="6" width="19.28515625" style="27" customWidth="1"/>
    <col min="7" max="7" width="26.5703125" style="27" customWidth="1"/>
    <col min="8" max="8" width="67.85546875" style="27" customWidth="1"/>
    <col min="9" max="9" width="5.28515625" style="27" customWidth="1"/>
    <col min="10" max="10" width="86.85546875" style="94" customWidth="1"/>
    <col min="11" max="12" width="9.140625" style="94"/>
    <col min="13" max="16384" width="9.140625" style="27"/>
  </cols>
  <sheetData>
    <row r="1" spans="1:12" ht="28.5" x14ac:dyDescent="0.45">
      <c r="A1" s="128" t="str">
        <f>IF('Základní informace o klubu'!C24&gt;=19,IF('Základní informace o klubu'!C5=0,'Podpůrný list pro výpočty'!C7,'Základní informace o klubu'!C5),IF('Základní informace o klubu'!C5=0,IF('Základní informace o klubu'!C24=0,'Podpůrný list pro výpočty'!C5,'Podpůrný list pro výpočty'!C6),IF('Základní informace o klubu'!C24=0,'Podpůrný list pro výpočty'!C3,'Podpůrný list pro výpočty'!C4)))</f>
        <v>Vyplňte, prosím, název klubu a počet formací na listu: "Základní informace o klubu".</v>
      </c>
      <c r="B1" s="128"/>
      <c r="C1" s="128"/>
      <c r="D1" s="128"/>
      <c r="E1" s="128"/>
      <c r="F1" s="128"/>
      <c r="G1" s="128"/>
      <c r="H1" s="48"/>
    </row>
    <row r="2" spans="1:12" x14ac:dyDescent="0.25">
      <c r="J2" s="94" t="s">
        <v>120</v>
      </c>
      <c r="L2" s="94">
        <v>1</v>
      </c>
    </row>
    <row r="3" spans="1:12" ht="21.75" thickBot="1" x14ac:dyDescent="0.4">
      <c r="B3" s="170" t="s">
        <v>2</v>
      </c>
      <c r="C3" s="170"/>
      <c r="D3" s="170"/>
      <c r="E3" s="170"/>
      <c r="J3" s="94">
        <f>'Základní informace o klubu'!C5</f>
        <v>0</v>
      </c>
      <c r="L3" s="94">
        <v>2</v>
      </c>
    </row>
    <row r="4" spans="1:12" ht="15.75" x14ac:dyDescent="0.25">
      <c r="B4" s="125" t="s">
        <v>47</v>
      </c>
      <c r="C4" s="147"/>
      <c r="D4" s="149"/>
      <c r="E4" s="150"/>
      <c r="F4" s="159" t="str">
        <f>IF(D4=0,'Podpůrný list pro výpočty'!$C$15,"")</f>
        <v>Prosím vyplňte</v>
      </c>
      <c r="G4" s="160"/>
      <c r="J4" s="94" t="str">
        <f>'Podpůrný list pro výpočty'!C12</f>
        <v>Zadaný seznam soutěžících je v pořádku a odpovídá dané soutěžní kategorii.</v>
      </c>
      <c r="L4" s="94">
        <v>3</v>
      </c>
    </row>
    <row r="5" spans="1:12" ht="15.75" x14ac:dyDescent="0.25">
      <c r="B5" s="132" t="s">
        <v>48</v>
      </c>
      <c r="C5" s="146"/>
      <c r="D5" s="151"/>
      <c r="E5" s="152"/>
      <c r="F5" s="159" t="str">
        <f>IF(D5=0,'Podpůrný list pro výpočty'!$C$15,"")</f>
        <v>Prosím vyplňte</v>
      </c>
      <c r="G5" s="160"/>
      <c r="J5" s="94" t="s">
        <v>58</v>
      </c>
      <c r="L5" s="94">
        <v>4</v>
      </c>
    </row>
    <row r="6" spans="1:12" ht="16.5" thickBot="1" x14ac:dyDescent="0.3">
      <c r="B6" s="129" t="s">
        <v>49</v>
      </c>
      <c r="C6" s="148"/>
      <c r="D6" s="153"/>
      <c r="E6" s="154"/>
      <c r="F6" s="159" t="str">
        <f>IF(D6=0,'Podpůrný list pro výpočty'!$C$15,"")</f>
        <v>Prosím vyplňte</v>
      </c>
      <c r="G6" s="160"/>
      <c r="J6" s="94">
        <f>IF($D$4='Podpůrný list pro výpočty'!$B$51,'Podpůrný list pro výpočty'!$C$51,IF($D$4='Podpůrný list pro výpočty'!$B$52,'Podpůrný list pro výpočty'!$C$52,IF($D$4='Podpůrný list pro výpočty'!$B$53,'Podpůrný list pro výpočty'!$C$53,IF($D$4='Podpůrný list pro výpočty'!$B$54,'Podpůrný list pro výpočty'!$C$54,IF($D$4='Podpůrný list pro výpočty'!$B$55,'Podpůrný list pro výpočty'!$C$55,IF($D$4='Podpůrný list pro výpočty'!$B$56,'Podpůrný list pro výpočty'!$C$56,))))))</f>
        <v>0</v>
      </c>
      <c r="L6" s="94">
        <v>5</v>
      </c>
    </row>
    <row r="7" spans="1:12" ht="16.5" customHeight="1" thickBot="1" x14ac:dyDescent="0.3">
      <c r="B7" s="165"/>
      <c r="C7" s="166"/>
      <c r="D7" s="166"/>
      <c r="E7" s="167"/>
      <c r="J7" s="94">
        <f>IF($D$4='Podpůrný list pro výpočty'!$B$51,'Podpůrný list pro výpočty'!$D$51,IF($D$4='Podpůrný list pro výpočty'!$B$52,'Podpůrný list pro výpočty'!$D$52,IF($D$4='Podpůrný list pro výpočty'!$B$53,'Podpůrný list pro výpočty'!$D$53,IF($D$4='Podpůrný list pro výpočty'!$B$54,'Podpůrný list pro výpočty'!$D$54,IF($D$4='Podpůrný list pro výpočty'!$B$55,'Podpůrný list pro výpočty'!$D$55,IF($D$4='Podpůrný list pro výpočty'!$B$56,'Podpůrný list pro výpočty'!$D$56,))))))</f>
        <v>0</v>
      </c>
      <c r="L7" s="94">
        <v>6</v>
      </c>
    </row>
    <row r="8" spans="1:12" ht="15.75" x14ac:dyDescent="0.25">
      <c r="B8" s="125" t="s">
        <v>50</v>
      </c>
      <c r="C8" s="147"/>
      <c r="D8" s="155"/>
      <c r="E8" s="156"/>
      <c r="F8" s="159"/>
      <c r="G8" s="160"/>
      <c r="J8" s="94" t="s">
        <v>130</v>
      </c>
      <c r="L8" s="94">
        <v>7</v>
      </c>
    </row>
    <row r="9" spans="1:12" ht="15.75" x14ac:dyDescent="0.25">
      <c r="B9" s="132" t="s">
        <v>60</v>
      </c>
      <c r="C9" s="146"/>
      <c r="D9" s="157"/>
      <c r="E9" s="158"/>
      <c r="F9" s="175" t="str">
        <f>IF(D9=0,'Podpůrný list pro výpočty'!$C$16,"")</f>
        <v>Prosím vyplňte ve formátu m:ss, např.: 1:30</v>
      </c>
      <c r="G9" s="176"/>
      <c r="J9" s="95">
        <f>IF($D$4='Podpůrný list pro výpočty'!$B$67,'Podpůrný list pro výpočty'!$C$67,IF($D$4='Podpůrný list pro výpočty'!$B$68,'Podpůrný list pro výpočty'!$C$68,IF($D$4='Podpůrný list pro výpočty'!$B$69,'Podpůrný list pro výpočty'!$C$69,IF($D$4='Podpůrný list pro výpočty'!$B$70,'Podpůrný list pro výpočty'!$C$70,IF($D$4='Podpůrný list pro výpočty'!$B$71,'Podpůrný list pro výpočty'!$C$71,IF($D$4='Podpůrný list pro výpočty'!$B$72,'Podpůrný list pro výpočty'!$C$72,))))))*60</f>
        <v>0</v>
      </c>
      <c r="L9" s="94">
        <v>8</v>
      </c>
    </row>
    <row r="10" spans="1:12" ht="15.75" customHeight="1" x14ac:dyDescent="0.25">
      <c r="B10" s="132" t="s">
        <v>51</v>
      </c>
      <c r="C10" s="146"/>
      <c r="D10" s="171"/>
      <c r="E10" s="172"/>
      <c r="F10" s="159" t="str">
        <f>IF(D10=0,'Podpůrný list pro výpočty'!$C$15,"")</f>
        <v>Prosím vyplňte</v>
      </c>
      <c r="G10" s="160"/>
      <c r="J10" s="95">
        <f>IF($D$4='Podpůrný list pro výpočty'!$B$67,'Podpůrný list pro výpočty'!$D$67,IF($D$4='Podpůrný list pro výpočty'!$B$68,'Podpůrný list pro výpočty'!$D$68,IF($D$4='Podpůrný list pro výpočty'!$B$69,'Podpůrný list pro výpočty'!$D$69,IF($D$4='Podpůrný list pro výpočty'!$B$70,'Podpůrný list pro výpočty'!$D$70,IF($D$4='Podpůrný list pro výpočty'!$B$71,'Podpůrný list pro výpočty'!$D$71,IF($D$4='Podpůrný list pro výpočty'!$B$72,'Podpůrný list pro výpočty'!$D$72,))))))*60</f>
        <v>0</v>
      </c>
      <c r="L10" s="94">
        <v>9</v>
      </c>
    </row>
    <row r="11" spans="1:12" ht="15.75" x14ac:dyDescent="0.25">
      <c r="B11" s="161" t="s">
        <v>52</v>
      </c>
      <c r="C11" s="162"/>
      <c r="D11" s="49" t="s">
        <v>13</v>
      </c>
      <c r="E11" s="40"/>
      <c r="F11" s="178" t="str">
        <f>IF(OR(D4=0,D5=0,D9=0,D10=0)=TRUE,'Podpůrný list pro výpočty'!C23,IF($D$4=0,"",IF(COUNTBLANK(H16:H40)=25,'Podpůrný list pro výpočty'!C12,"")))</f>
        <v>Zkontrolujte, že máte vyplněny údaje: Soutěžní kategorie, Věková kategorie, Délka skladby a Počet soutěžících.</v>
      </c>
      <c r="G11" s="178"/>
      <c r="H11" s="69"/>
      <c r="J11" s="94" t="s">
        <v>114</v>
      </c>
      <c r="L11" s="94">
        <v>10</v>
      </c>
    </row>
    <row r="12" spans="1:12" ht="15.75" customHeight="1" thickBot="1" x14ac:dyDescent="0.3">
      <c r="B12" s="163"/>
      <c r="C12" s="164"/>
      <c r="D12" s="50" t="s">
        <v>14</v>
      </c>
      <c r="E12" s="41"/>
      <c r="F12" s="178"/>
      <c r="G12" s="178"/>
      <c r="J12" s="96" t="str">
        <f>IF(AND($D$4='Podpůrný list pro výpočty'!B74,$D$5='Podpůrný list pro výpočty'!C74),'Podpůrný list pro výpočty'!D74,IF(AND($D$4='Podpůrný list pro výpočty'!B75,$D$5='Podpůrný list pro výpočty'!C75),'Podpůrný list pro výpočty'!D75,IF(AND($D$4='Podpůrný list pro výpočty'!B76,$D$5='Podpůrný list pro výpočty'!C76),'Podpůrný list pro výpočty'!D76,IF(AND($D$4='Podpůrný list pro výpočty'!B77,$D$5='Podpůrný list pro výpočty'!C77),'Podpůrný list pro výpočty'!D77,IF(AND($D$4='Podpůrný list pro výpočty'!B78,$D$5='Podpůrný list pro výpočty'!C78),'Podpůrný list pro výpočty'!D78,IF(AND($D$4='Podpůrný list pro výpočty'!B79,$D$5='Podpůrný list pro výpočty'!C79),'Podpůrný list pro výpočty'!D79,IF(AND($D$4='Podpůrný list pro výpočty'!B80,$D$5='Podpůrný list pro výpočty'!C80),'Podpůrný list pro výpočty'!D80,IF(AND($D$4='Podpůrný list pro výpočty'!B81,$D$5='Podpůrný list pro výpočty'!C81),'Podpůrný list pro výpočty'!D81,IF(AND($D$4='Podpůrný list pro výpočty'!B82,$D$5='Podpůrný list pro výpočty'!C82),'Podpůrný list pro výpočty'!D82,IF(AND($D$4='Podpůrný list pro výpočty'!B83,$D$5='Podpůrný list pro výpočty'!C83),'Podpůrný list pro výpočty'!D83,IF(AND($D$4='Podpůrný list pro výpočty'!B84,$D$5='Podpůrný list pro výpočty'!C84),'Podpůrný list pro výpočty'!D84,IF(AND($D$4='Podpůrný list pro výpočty'!B85,$D$5='Podpůrný list pro výpočty'!C85),'Podpůrný list pro výpočty'!D85,IF(AND($D$4='Podpůrný list pro výpočty'!B86,$D$5='Podpůrný list pro výpočty'!C86),'Podpůrný list pro výpočty'!D86,IF(AND($D$4='Podpůrný list pro výpočty'!B87,$D$5='Podpůrný list pro výpočty'!C87),'Podpůrný list pro výpočty'!D87,IF(AND($D$4='Podpůrný list pro výpočty'!B88,$D$5='Podpůrný list pro výpočty'!C88),'Podpůrný list pro výpočty'!D88,IF(AND($D$4='Podpůrný list pro výpočty'!B89,$D$5='Podpůrný list pro výpočty'!C89),'Podpůrný list pro výpočty'!D89,IF(AND($D$4='Podpůrný list pro výpočty'!B90,$D$5='Podpůrný list pro výpočty'!C90),'Podpůrný list pro výpočty'!D90,IF(AND($D$4='Podpůrný list pro výpočty'!B91,$D$5='Podpůrný list pro výpočty'!C91),'Podpůrný list pro výpočty'!D91,IF(AND($D$4='Podpůrný list pro výpočty'!B92,$D$5='Podpůrný list pro výpočty'!C92),'Podpůrný list pro výpočty'!D92,IF(AND($D$4='Podpůrný list pro výpočty'!B93,$D$5='Podpůrný list pro výpočty'!C93),'Podpůrný list pro výpočty'!D93,IF(AND($D$4='Podpůrný list pro výpočty'!B94,$D$5='Podpůrný list pro výpočty'!C94),'Podpůrný list pro výpočty'!D94,IF(AND($D$4='Podpůrný list pro výpočty'!B95,$D$5='Podpůrný list pro výpočty'!C95),'Podpůrný list pro výpočty'!D95,IF(AND($D$4='Podpůrný list pro výpočty'!B96,$D$5='Podpůrný list pro výpočty'!C96),'Podpůrný list pro výpočty'!D96,IF(AND($D$4='Podpůrný list pro výpočty'!B97,$D$5='Podpůrný list pro výpočty'!C97),'Podpůrný list pro výpočty'!D97,IF(D4=D5,"",'Podpůrný list pro výpočty'!C14)))))))))))))))))))))))))</f>
        <v/>
      </c>
      <c r="L12" s="94">
        <v>11</v>
      </c>
    </row>
    <row r="13" spans="1:12" x14ac:dyDescent="0.25">
      <c r="F13" s="178"/>
      <c r="G13" s="178"/>
      <c r="L13" s="94">
        <v>12</v>
      </c>
    </row>
    <row r="14" spans="1:12" ht="21.75" customHeight="1" thickBot="1" x14ac:dyDescent="0.4">
      <c r="B14" s="170" t="s">
        <v>53</v>
      </c>
      <c r="C14" s="170"/>
      <c r="D14" s="170"/>
      <c r="E14" s="170"/>
      <c r="F14" s="177" t="str">
        <f>IF(D10="",'Podpůrný list pro výpočty'!$C$17,"")</f>
        <v>Pro vyplňování seznamu zadejte počet soutěžících.</v>
      </c>
      <c r="G14" s="177"/>
      <c r="H14" s="68" t="str">
        <f>IF(COUNTBLANK(H16:H40)=25,"","Chybové hlášení:")</f>
        <v/>
      </c>
      <c r="L14" s="94">
        <v>13</v>
      </c>
    </row>
    <row r="15" spans="1:12" ht="31.5" customHeight="1" thickBot="1" x14ac:dyDescent="0.3">
      <c r="B15" s="168" t="s">
        <v>0</v>
      </c>
      <c r="C15" s="169"/>
      <c r="D15" s="173" t="s">
        <v>3</v>
      </c>
      <c r="E15" s="174"/>
      <c r="F15" s="55" t="s">
        <v>4</v>
      </c>
      <c r="G15" s="51" t="s">
        <v>55</v>
      </c>
      <c r="L15" s="94">
        <v>14</v>
      </c>
    </row>
    <row r="16" spans="1:12" ht="15.75" x14ac:dyDescent="0.25">
      <c r="B16" s="56" t="s">
        <v>13</v>
      </c>
      <c r="C16" s="62"/>
      <c r="D16" s="143"/>
      <c r="E16" s="143"/>
      <c r="F16" s="63"/>
      <c r="G16" s="57" t="str">
        <f>IF($D$10&gt;=L2,IF(AND(C16=0,D16=0,F16=0)=TRUE,'Podpůrný list pro výpočty'!$C$13,IF(AND(C16=0,D16=0)=TRUE,'Podpůrný list pro výpočty'!$C$19,IF(F16&gt;0,YEAR('Podpůrný list pro výpočty'!$C$40)-YEAR(F16),'Podpůrný list pro výpočty'!$C$20))),"")</f>
        <v/>
      </c>
      <c r="H16" s="27" t="str">
        <f>IF($D$10&gt;=L2,IF(OR(AND(C16=0,D16=0),F16=0)=FALSE,"",IF(AND(C16=0,D16=0,F16=0)=TRUE,'Podpůrný list pro výpočty'!$C$9,'Podpůrný list pro výpočty'!$C$21)),IF((AND(C16=0,D16=0,F16=0)=TRUE),"",'Podpůrný list pro výpočty'!$C$10))</f>
        <v/>
      </c>
      <c r="L16" s="94">
        <v>15</v>
      </c>
    </row>
    <row r="17" spans="2:12" ht="15.75" x14ac:dyDescent="0.25">
      <c r="B17" s="58" t="s">
        <v>14</v>
      </c>
      <c r="C17" s="64"/>
      <c r="D17" s="145"/>
      <c r="E17" s="145"/>
      <c r="F17" s="65"/>
      <c r="G17" s="59" t="str">
        <f>IF($D$10&gt;=L3,IF(AND(C17=0,D17=0,F17=0)=TRUE,'Podpůrný list pro výpočty'!$C$13,IF(AND(C17=0,D17=0)=TRUE,'Podpůrný list pro výpočty'!$C$19,IF(F17&gt;0,YEAR('Podpůrný list pro výpočty'!$C$40)-YEAR(F17),'Podpůrný list pro výpočty'!$C$20))),"")</f>
        <v/>
      </c>
      <c r="H17" s="27" t="str">
        <f>IF($D$10&gt;=L3,IF(OR(AND(C17=0,D17=0),F17=0)=FALSE,"",IF(AND(C17=0,D17=0,F17=0)=TRUE,'Podpůrný list pro výpočty'!$C$9,'Podpůrný list pro výpočty'!$C$21)),IF((AND(C17=0,D17=0,F17=0)=TRUE),"",'Podpůrný list pro výpočty'!$C$10))</f>
        <v/>
      </c>
      <c r="L17" s="94">
        <v>16</v>
      </c>
    </row>
    <row r="18" spans="2:12" ht="15.75" x14ac:dyDescent="0.25">
      <c r="B18" s="58" t="s">
        <v>15</v>
      </c>
      <c r="C18" s="64"/>
      <c r="D18" s="145"/>
      <c r="E18" s="145"/>
      <c r="F18" s="65"/>
      <c r="G18" s="59" t="str">
        <f>IF($D$10&gt;=L4,IF(AND(C18=0,D18=0,F18=0)=TRUE,'Podpůrný list pro výpočty'!$C$13,IF(AND(C18=0,D18=0)=TRUE,'Podpůrný list pro výpočty'!$C$19,IF(F18&gt;0,YEAR('Podpůrný list pro výpočty'!$C$40)-YEAR(F18),'Podpůrný list pro výpočty'!$C$20))),"")</f>
        <v/>
      </c>
      <c r="H18" s="27" t="str">
        <f>IF($D$10&gt;=L4,IF(OR(AND(C18=0,D18=0),F18=0)=FALSE,"",IF(AND(C18=0,D18=0,F18=0)=TRUE,'Podpůrný list pro výpočty'!$C$9,'Podpůrný list pro výpočty'!$C$21)),IF((AND(C18=0,D18=0,F18=0)=TRUE),"",'Podpůrný list pro výpočty'!$C$10))</f>
        <v/>
      </c>
      <c r="L18" s="94">
        <v>17</v>
      </c>
    </row>
    <row r="19" spans="2:12" ht="15.75" x14ac:dyDescent="0.25">
      <c r="B19" s="58" t="s">
        <v>16</v>
      </c>
      <c r="C19" s="64"/>
      <c r="D19" s="145"/>
      <c r="E19" s="145"/>
      <c r="F19" s="65"/>
      <c r="G19" s="59" t="str">
        <f>IF($D$10&gt;=L5,IF(AND(C19=0,D19=0,F19=0)=TRUE,'Podpůrný list pro výpočty'!$C$13,IF(AND(C19=0,D19=0)=TRUE,'Podpůrný list pro výpočty'!$C$19,IF(F19&gt;0,YEAR('Podpůrný list pro výpočty'!$C$40)-YEAR(F19),'Podpůrný list pro výpočty'!$C$20))),"")</f>
        <v/>
      </c>
      <c r="H19" s="27" t="str">
        <f>IF($D$10&gt;=L5,IF(OR(AND(C19=0,D19=0),F19=0)=FALSE,"",IF(AND(C19=0,D19=0,F19=0)=TRUE,'Podpůrný list pro výpočty'!$C$9,'Podpůrný list pro výpočty'!$C$21)),IF((AND(C19=0,D19=0,F19=0)=TRUE),"",'Podpůrný list pro výpočty'!$C$10))</f>
        <v/>
      </c>
      <c r="L19" s="94">
        <v>18</v>
      </c>
    </row>
    <row r="20" spans="2:12" ht="15.75" x14ac:dyDescent="0.25">
      <c r="B20" s="58" t="s">
        <v>17</v>
      </c>
      <c r="C20" s="64"/>
      <c r="D20" s="145"/>
      <c r="E20" s="145"/>
      <c r="F20" s="65"/>
      <c r="G20" s="59" t="str">
        <f>IF($D$10&gt;=L6,IF(AND(C20=0,D20=0,F20=0)=TRUE,'Podpůrný list pro výpočty'!$C$13,IF(AND(C20=0,D20=0)=TRUE,'Podpůrný list pro výpočty'!$C$19,IF(F20&gt;0,YEAR('Podpůrný list pro výpočty'!$C$40)-YEAR(F20),'Podpůrný list pro výpočty'!$C$20))),"")</f>
        <v/>
      </c>
      <c r="H20" s="27" t="str">
        <f>IF($D$10&gt;=L6,IF(OR(AND(C20=0,D20=0),F20=0)=FALSE,"",IF(AND(C20=0,D20=0,F20=0)=TRUE,'Podpůrný list pro výpočty'!$C$9,'Podpůrný list pro výpočty'!$C$21)),IF((AND(C20=0,D20=0,F20=0)=TRUE),"",'Podpůrný list pro výpočty'!$C$10))</f>
        <v/>
      </c>
      <c r="L20" s="94">
        <v>19</v>
      </c>
    </row>
    <row r="21" spans="2:12" ht="15.75" x14ac:dyDescent="0.25">
      <c r="B21" s="58" t="s">
        <v>18</v>
      </c>
      <c r="C21" s="64"/>
      <c r="D21" s="145"/>
      <c r="E21" s="145"/>
      <c r="F21" s="65"/>
      <c r="G21" s="59" t="str">
        <f>IF($D$10&gt;=L7,IF(AND(C21=0,D21=0,F21=0)=TRUE,'Podpůrný list pro výpočty'!$C$13,IF(AND(C21=0,D21=0)=TRUE,'Podpůrný list pro výpočty'!$C$19,IF(F21&gt;0,YEAR('Podpůrný list pro výpočty'!$C$40)-YEAR(F21),'Podpůrný list pro výpočty'!$C$20))),"")</f>
        <v/>
      </c>
      <c r="H21" s="27" t="str">
        <f>IF($D$10&gt;=L7,IF(OR(AND(C21=0,D21=0),F21=0)=FALSE,"",IF(AND(C21=0,D21=0,F21=0)=TRUE,'Podpůrný list pro výpočty'!$C$9,'Podpůrný list pro výpočty'!$C$21)),IF((AND(C21=0,D21=0,F21=0)=TRUE),"",'Podpůrný list pro výpočty'!$C$10))</f>
        <v/>
      </c>
      <c r="J21" s="98"/>
      <c r="L21" s="94">
        <v>20</v>
      </c>
    </row>
    <row r="22" spans="2:12" ht="15.75" x14ac:dyDescent="0.25">
      <c r="B22" s="58" t="s">
        <v>19</v>
      </c>
      <c r="C22" s="64"/>
      <c r="D22" s="145"/>
      <c r="E22" s="145"/>
      <c r="F22" s="65"/>
      <c r="G22" s="59" t="str">
        <f>IF($D$10&gt;=L8,IF(AND(C22=0,D22=0,F22=0)=TRUE,'Podpůrný list pro výpočty'!$C$13,IF(AND(C22=0,D22=0)=TRUE,'Podpůrný list pro výpočty'!$C$19,IF(F22&gt;0,YEAR('Podpůrný list pro výpočty'!$C$40)-YEAR(F22),'Podpůrný list pro výpočty'!$C$20))),"")</f>
        <v/>
      </c>
      <c r="H22" s="27" t="str">
        <f>IF($D$10&gt;=L8,IF(OR(AND(C22=0,D22=0),F22=0)=FALSE,"",IF(AND(C22=0,D22=0,F22=0)=TRUE,'Podpůrný list pro výpočty'!$C$9,'Podpůrný list pro výpočty'!$C$21)),IF((AND(C22=0,D22=0,F22=0)=TRUE),"",'Podpůrný list pro výpočty'!$C$10))</f>
        <v/>
      </c>
      <c r="J22" s="98"/>
      <c r="L22" s="94">
        <v>21</v>
      </c>
    </row>
    <row r="23" spans="2:12" ht="15.75" x14ac:dyDescent="0.25">
      <c r="B23" s="58" t="s">
        <v>20</v>
      </c>
      <c r="C23" s="64"/>
      <c r="D23" s="145"/>
      <c r="E23" s="145"/>
      <c r="F23" s="65"/>
      <c r="G23" s="59" t="str">
        <f>IF($D$10&gt;=L9,IF(AND(C23=0,D23=0,F23=0)=TRUE,'Podpůrný list pro výpočty'!$C$13,IF(AND(C23=0,D23=0)=TRUE,'Podpůrný list pro výpočty'!$C$19,IF(F23&gt;0,YEAR('Podpůrný list pro výpočty'!$C$40)-YEAR(F23),'Podpůrný list pro výpočty'!$C$20))),"")</f>
        <v/>
      </c>
      <c r="H23" s="27" t="str">
        <f>IF($D$10&gt;=L9,IF(OR(AND(C23=0,D23=0),F23=0)=FALSE,"",IF(AND(C23=0,D23=0,F23=0)=TRUE,'Podpůrný list pro výpočty'!$C$9,'Podpůrný list pro výpočty'!$C$21)),IF((AND(C23=0,D23=0,F23=0)=TRUE),"",'Podpůrný list pro výpočty'!$C$10))</f>
        <v/>
      </c>
      <c r="L23" s="94">
        <v>22</v>
      </c>
    </row>
    <row r="24" spans="2:12" ht="15.75" x14ac:dyDescent="0.25">
      <c r="B24" s="58" t="s">
        <v>21</v>
      </c>
      <c r="C24" s="64"/>
      <c r="D24" s="145"/>
      <c r="E24" s="145"/>
      <c r="F24" s="65"/>
      <c r="G24" s="59" t="str">
        <f>IF($D$10&gt;=L10,IF(AND(C24=0,D24=0,F24=0)=TRUE,'Podpůrný list pro výpočty'!$C$13,IF(AND(C24=0,D24=0)=TRUE,'Podpůrný list pro výpočty'!$C$19,IF(F24&gt;0,YEAR('Podpůrný list pro výpočty'!$C$40)-YEAR(F24),'Podpůrný list pro výpočty'!$C$20))),"")</f>
        <v/>
      </c>
      <c r="H24" s="27" t="str">
        <f>IF($D$10&gt;=L10,IF(OR(AND(C24=0,D24=0),F24=0)=FALSE,"",IF(AND(C24=0,D24=0,F24=0)=TRUE,'Podpůrný list pro výpočty'!$C$9,'Podpůrný list pro výpočty'!$C$21)),IF((AND(C24=0,D24=0,F24=0)=TRUE),"",'Podpůrný list pro výpočty'!$C$10))</f>
        <v/>
      </c>
      <c r="L24" s="94">
        <v>23</v>
      </c>
    </row>
    <row r="25" spans="2:12" ht="15.75" x14ac:dyDescent="0.25">
      <c r="B25" s="58" t="s">
        <v>22</v>
      </c>
      <c r="C25" s="64"/>
      <c r="D25" s="145"/>
      <c r="E25" s="145"/>
      <c r="F25" s="65"/>
      <c r="G25" s="59" t="str">
        <f>IF($D$10&gt;=L11,IF(AND(C25=0,D25=0,F25=0)=TRUE,'Podpůrný list pro výpočty'!$C$13,IF(AND(C25=0,D25=0)=TRUE,'Podpůrný list pro výpočty'!$C$19,IF(F25&gt;0,YEAR('Podpůrný list pro výpočty'!$C$40)-YEAR(F25),'Podpůrný list pro výpočty'!$C$20))),"")</f>
        <v/>
      </c>
      <c r="H25" s="27" t="str">
        <f>IF($D$10&gt;=L11,IF(OR(AND(C25=0,D25=0),F25=0)=FALSE,"",IF(AND(C25=0,D25=0,F25=0)=TRUE,'Podpůrný list pro výpočty'!$C$9,'Podpůrný list pro výpočty'!$C$21)),IF((AND(C25=0,D25=0,F25=0)=TRUE),"",'Podpůrný list pro výpočty'!$C$10))</f>
        <v/>
      </c>
      <c r="L25" s="94">
        <v>24</v>
      </c>
    </row>
    <row r="26" spans="2:12" ht="15.75" x14ac:dyDescent="0.25">
      <c r="B26" s="58" t="s">
        <v>61</v>
      </c>
      <c r="C26" s="64"/>
      <c r="D26" s="145"/>
      <c r="E26" s="145"/>
      <c r="F26" s="65"/>
      <c r="G26" s="59" t="str">
        <f>IF($D$10&gt;=L12,IF(AND(C26=0,D26=0,F26=0)=TRUE,'Podpůrný list pro výpočty'!$C$13,IF(AND(C26=0,D26=0)=TRUE,'Podpůrný list pro výpočty'!$C$19,IF(F26&gt;0,YEAR('Podpůrný list pro výpočty'!$C$40)-YEAR(F26),'Podpůrný list pro výpočty'!$C$20))),"")</f>
        <v/>
      </c>
      <c r="H26" s="27" t="str">
        <f>IF($D$10&gt;=L12,IF(OR(AND(C26=0,D26=0),F26=0)=FALSE,"",IF(AND(C26=0,D26=0,F26=0)=TRUE,'Podpůrný list pro výpočty'!$C$9,'Podpůrný list pro výpočty'!$C$21)),IF((AND(C26=0,D26=0,F26=0)=TRUE),"",'Podpůrný list pro výpočty'!$C$10))</f>
        <v/>
      </c>
      <c r="L26" s="94">
        <v>25</v>
      </c>
    </row>
    <row r="27" spans="2:12" ht="15.75" x14ac:dyDescent="0.25">
      <c r="B27" s="58" t="s">
        <v>62</v>
      </c>
      <c r="C27" s="64"/>
      <c r="D27" s="145"/>
      <c r="E27" s="145"/>
      <c r="F27" s="65"/>
      <c r="G27" s="59" t="str">
        <f>IF($D$10&gt;=L13,IF(AND(C27=0,D27=0,F27=0)=TRUE,'Podpůrný list pro výpočty'!$C$13,IF(AND(C27=0,D27=0)=TRUE,'Podpůrný list pro výpočty'!$C$19,IF(F27&gt;0,YEAR('Podpůrný list pro výpočty'!$C$40)-YEAR(F27),'Podpůrný list pro výpočty'!$C$20))),"")</f>
        <v/>
      </c>
      <c r="H27" s="27" t="str">
        <f>IF($D$10&gt;=L13,IF(OR(AND(C27=0,D27=0),F27=0)=FALSE,"",IF(AND(C27=0,D27=0,F27=0)=TRUE,'Podpůrný list pro výpočty'!$C$9,'Podpůrný list pro výpočty'!$C$21)),IF((AND(C27=0,D27=0,F27=0)=TRUE),"",'Podpůrný list pro výpočty'!$C$10))</f>
        <v/>
      </c>
    </row>
    <row r="28" spans="2:12" ht="15.75" x14ac:dyDescent="0.25">
      <c r="B28" s="58" t="s">
        <v>63</v>
      </c>
      <c r="C28" s="64"/>
      <c r="D28" s="145"/>
      <c r="E28" s="145"/>
      <c r="F28" s="65"/>
      <c r="G28" s="59" t="str">
        <f>IF($D$10&gt;=L14,IF(AND(C28=0,D28=0,F28=0)=TRUE,'Podpůrný list pro výpočty'!$C$13,IF(AND(C28=0,D28=0)=TRUE,'Podpůrný list pro výpočty'!$C$19,IF(F28&gt;0,YEAR('Podpůrný list pro výpočty'!$C$40)-YEAR(F28),'Podpůrný list pro výpočty'!$C$20))),"")</f>
        <v/>
      </c>
      <c r="H28" s="27" t="str">
        <f>IF($D$10&gt;=L14,IF(OR(AND(C28=0,D28=0),F28=0)=FALSE,"",IF(AND(C28=0,D28=0,F28=0)=TRUE,'Podpůrný list pro výpočty'!$C$9,'Podpůrný list pro výpočty'!$C$21)),IF((AND(C28=0,D28=0,F28=0)=TRUE),"",'Podpůrný list pro výpočty'!$C$10))</f>
        <v/>
      </c>
    </row>
    <row r="29" spans="2:12" ht="15.75" x14ac:dyDescent="0.25">
      <c r="B29" s="58" t="s">
        <v>64</v>
      </c>
      <c r="C29" s="64"/>
      <c r="D29" s="145"/>
      <c r="E29" s="145"/>
      <c r="F29" s="65"/>
      <c r="G29" s="59" t="str">
        <f>IF($D$10&gt;=L15,IF(AND(C29=0,D29=0,F29=0)=TRUE,'Podpůrný list pro výpočty'!$C$13,IF(AND(C29=0,D29=0)=TRUE,'Podpůrný list pro výpočty'!$C$19,IF(F29&gt;0,YEAR('Podpůrný list pro výpočty'!$C$40)-YEAR(F29),'Podpůrný list pro výpočty'!$C$20))),"")</f>
        <v/>
      </c>
      <c r="H29" s="27" t="str">
        <f>IF($D$10&gt;=L15,IF(OR(AND(C29=0,D29=0),F29=0)=FALSE,"",IF(AND(C29=0,D29=0,F29=0)=TRUE,'Podpůrný list pro výpočty'!$C$9,'Podpůrný list pro výpočty'!$C$21)),IF((AND(C29=0,D29=0,F29=0)=TRUE),"",'Podpůrný list pro výpočty'!$C$10))</f>
        <v/>
      </c>
      <c r="J29" s="97"/>
    </row>
    <row r="30" spans="2:12" ht="15.75" x14ac:dyDescent="0.25">
      <c r="B30" s="58" t="s">
        <v>65</v>
      </c>
      <c r="C30" s="64"/>
      <c r="D30" s="145"/>
      <c r="E30" s="145"/>
      <c r="F30" s="65"/>
      <c r="G30" s="59" t="str">
        <f>IF($D$10&gt;=L16,IF(AND(C30=0,D30=0,F30=0)=TRUE,'Podpůrný list pro výpočty'!$C$13,IF(AND(C30=0,D30=0)=TRUE,'Podpůrný list pro výpočty'!$C$19,IF(F30&gt;0,YEAR('Podpůrný list pro výpočty'!$C$40)-YEAR(F30),'Podpůrný list pro výpočty'!$C$20))),"")</f>
        <v/>
      </c>
      <c r="H30" s="27" t="str">
        <f>IF($D$10&gt;=L16,IF(OR(AND(C30=0,D30=0),F30=0)=FALSE,"",IF(AND(C30=0,D30=0,F30=0)=TRUE,'Podpůrný list pro výpočty'!$C$9,'Podpůrný list pro výpočty'!$C$21)),IF((AND(C30=0,D30=0,F30=0)=TRUE),"",'Podpůrný list pro výpočty'!$C$10))</f>
        <v/>
      </c>
    </row>
    <row r="31" spans="2:12" ht="15.75" x14ac:dyDescent="0.25">
      <c r="B31" s="58" t="s">
        <v>66</v>
      </c>
      <c r="C31" s="64"/>
      <c r="D31" s="145"/>
      <c r="E31" s="145"/>
      <c r="F31" s="65"/>
      <c r="G31" s="59" t="str">
        <f>IF($D$10&gt;=L17,IF(AND(C31=0,D31=0,F31=0)=TRUE,'Podpůrný list pro výpočty'!$C$13,IF(AND(C31=0,D31=0)=TRUE,'Podpůrný list pro výpočty'!$C$19,IF(F31&gt;0,YEAR('Podpůrný list pro výpočty'!$C$40)-YEAR(F31),'Podpůrný list pro výpočty'!$C$20))),"")</f>
        <v/>
      </c>
      <c r="H31" s="27" t="str">
        <f>IF($D$10&gt;=L17,IF(OR(AND(C31=0,D31=0),F31=0)=FALSE,"",IF(AND(C31=0,D31=0,F31=0)=TRUE,'Podpůrný list pro výpočty'!$C$9,'Podpůrný list pro výpočty'!$C$21)),IF((AND(C31=0,D31=0,F31=0)=TRUE),"",'Podpůrný list pro výpočty'!$C$10))</f>
        <v/>
      </c>
    </row>
    <row r="32" spans="2:12" ht="15.75" x14ac:dyDescent="0.25">
      <c r="B32" s="58" t="s">
        <v>67</v>
      </c>
      <c r="C32" s="64"/>
      <c r="D32" s="145"/>
      <c r="E32" s="145"/>
      <c r="F32" s="65"/>
      <c r="G32" s="59" t="str">
        <f>IF($D$10&gt;=L18,IF(AND(C32=0,D32=0,F32=0)=TRUE,'Podpůrný list pro výpočty'!$C$13,IF(AND(C32=0,D32=0)=TRUE,'Podpůrný list pro výpočty'!$C$19,IF(F32&gt;0,YEAR('Podpůrný list pro výpočty'!$C$40)-YEAR(F32),'Podpůrný list pro výpočty'!$C$20))),"")</f>
        <v/>
      </c>
      <c r="H32" s="27" t="str">
        <f>IF($D$10&gt;=L18,IF(OR(AND(C32=0,D32=0),F32=0)=FALSE,"",IF(AND(C32=0,D32=0,F32=0)=TRUE,'Podpůrný list pro výpočty'!$C$9,'Podpůrný list pro výpočty'!$C$21)),IF((AND(C32=0,D32=0,F32=0)=TRUE),"",'Podpůrný list pro výpočty'!$C$10))</f>
        <v/>
      </c>
    </row>
    <row r="33" spans="2:8" ht="15.75" x14ac:dyDescent="0.25">
      <c r="B33" s="58" t="s">
        <v>68</v>
      </c>
      <c r="C33" s="64"/>
      <c r="D33" s="145"/>
      <c r="E33" s="145"/>
      <c r="F33" s="65"/>
      <c r="G33" s="59" t="str">
        <f>IF($D$10&gt;=L19,IF(AND(C33=0,D33=0,F33=0)=TRUE,'Podpůrný list pro výpočty'!$C$13,IF(AND(C33=0,D33=0)=TRUE,'Podpůrný list pro výpočty'!$C$19,IF(F33&gt;0,YEAR('Podpůrný list pro výpočty'!$C$40)-YEAR(F33),'Podpůrný list pro výpočty'!$C$20))),"")</f>
        <v/>
      </c>
      <c r="H33" s="27" t="str">
        <f>IF($D$10&gt;=L19,IF(OR(AND(C33=0,D33=0),F33=0)=FALSE,"",IF(AND(C33=0,D33=0,F33=0)=TRUE,'Podpůrný list pro výpočty'!$C$9,'Podpůrný list pro výpočty'!$C$21)),IF((AND(C33=0,D33=0,F33=0)=TRUE),"",'Podpůrný list pro výpočty'!$C$10))</f>
        <v/>
      </c>
    </row>
    <row r="34" spans="2:8" ht="15.75" x14ac:dyDescent="0.25">
      <c r="B34" s="58" t="s">
        <v>69</v>
      </c>
      <c r="C34" s="64"/>
      <c r="D34" s="145"/>
      <c r="E34" s="145"/>
      <c r="F34" s="65"/>
      <c r="G34" s="59" t="str">
        <f>IF($D$10&gt;=L20,IF(AND(C34=0,D34=0,F34=0)=TRUE,'Podpůrný list pro výpočty'!$C$13,IF(AND(C34=0,D34=0)=TRUE,'Podpůrný list pro výpočty'!$C$19,IF(F34&gt;0,YEAR('Podpůrný list pro výpočty'!$C$40)-YEAR(F34),'Podpůrný list pro výpočty'!$C$20))),"")</f>
        <v/>
      </c>
      <c r="H34" s="27" t="str">
        <f>IF($D$10&gt;=L20,IF(OR(AND(C34=0,D34=0),F34=0)=FALSE,"",IF(AND(C34=0,D34=0,F34=0)=TRUE,'Podpůrný list pro výpočty'!$C$9,'Podpůrný list pro výpočty'!$C$21)),IF((AND(C34=0,D34=0,F34=0)=TRUE),"",'Podpůrný list pro výpočty'!$C$10))</f>
        <v/>
      </c>
    </row>
    <row r="35" spans="2:8" ht="15.75" x14ac:dyDescent="0.25">
      <c r="B35" s="58" t="s">
        <v>70</v>
      </c>
      <c r="C35" s="64"/>
      <c r="D35" s="145"/>
      <c r="E35" s="145"/>
      <c r="F35" s="65"/>
      <c r="G35" s="59" t="str">
        <f>IF($D$10&gt;=L21,IF(AND(C35=0,D35=0,F35=0)=TRUE,'Podpůrný list pro výpočty'!$C$13,IF(AND(C35=0,D35=0)=TRUE,'Podpůrný list pro výpočty'!$C$19,IF(F35&gt;0,YEAR('Podpůrný list pro výpočty'!$C$40)-YEAR(F35),'Podpůrný list pro výpočty'!$C$20))),"")</f>
        <v/>
      </c>
      <c r="H35" s="27" t="str">
        <f>IF($D$10&gt;=L21,IF(OR(AND(C35=0,D35=0),F35=0)=FALSE,"",IF(AND(C35=0,D35=0,F35=0)=TRUE,'Podpůrný list pro výpočty'!$C$9,'Podpůrný list pro výpočty'!$C$21)),IF((AND(C35=0,D35=0,F35=0)=TRUE),"",'Podpůrný list pro výpočty'!$C$10))</f>
        <v/>
      </c>
    </row>
    <row r="36" spans="2:8" ht="15.75" x14ac:dyDescent="0.25">
      <c r="B36" s="58" t="s">
        <v>71</v>
      </c>
      <c r="C36" s="64"/>
      <c r="D36" s="145"/>
      <c r="E36" s="145"/>
      <c r="F36" s="65"/>
      <c r="G36" s="59" t="str">
        <f>IF($D$10&gt;=L22,IF(AND(C36=0,D36=0,F36=0)=TRUE,'Podpůrný list pro výpočty'!$C$13,IF(AND(C36=0,D36=0)=TRUE,'Podpůrný list pro výpočty'!$C$19,IF(F36&gt;0,YEAR('Podpůrný list pro výpočty'!$C$40)-YEAR(F36),'Podpůrný list pro výpočty'!$C$20))),"")</f>
        <v/>
      </c>
      <c r="H36" s="27" t="str">
        <f>IF($D$10&gt;=L22,IF(OR(AND(C36=0,D36=0),F36=0)=FALSE,"",IF(AND(C36=0,D36=0,F36=0)=TRUE,'Podpůrný list pro výpočty'!$C$9,'Podpůrný list pro výpočty'!$C$21)),IF((AND(C36=0,D36=0,F36=0)=TRUE),"",'Podpůrný list pro výpočty'!$C$10))</f>
        <v/>
      </c>
    </row>
    <row r="37" spans="2:8" ht="15.75" x14ac:dyDescent="0.25">
      <c r="B37" s="58" t="s">
        <v>72</v>
      </c>
      <c r="C37" s="64"/>
      <c r="D37" s="145"/>
      <c r="E37" s="145"/>
      <c r="F37" s="65"/>
      <c r="G37" s="59" t="str">
        <f>IF($D$10&gt;=L23,IF(AND(C37=0,D37=0,F37=0)=TRUE,'Podpůrný list pro výpočty'!$C$13,IF(AND(C37=0,D37=0)=TRUE,'Podpůrný list pro výpočty'!$C$19,IF(F37&gt;0,YEAR('Podpůrný list pro výpočty'!$C$40)-YEAR(F37),'Podpůrný list pro výpočty'!$C$20))),"")</f>
        <v/>
      </c>
      <c r="H37" s="27" t="str">
        <f>IF($D$10&gt;=L23,IF(OR(AND(C37=0,D37=0),F37=0)=FALSE,"",IF(AND(C37=0,D37=0,F37=0)=TRUE,'Podpůrný list pro výpočty'!$C$9,'Podpůrný list pro výpočty'!$C$21)),IF((AND(C37=0,D37=0,F37=0)=TRUE),"",'Podpůrný list pro výpočty'!$C$10))</f>
        <v/>
      </c>
    </row>
    <row r="38" spans="2:8" ht="15.75" x14ac:dyDescent="0.25">
      <c r="B38" s="58" t="s">
        <v>73</v>
      </c>
      <c r="C38" s="64"/>
      <c r="D38" s="145"/>
      <c r="E38" s="145"/>
      <c r="F38" s="65"/>
      <c r="G38" s="59" t="str">
        <f>IF($D$10&gt;=L24,IF(AND(C38=0,D38=0,F38=0)=TRUE,'Podpůrný list pro výpočty'!$C$13,IF(AND(C38=0,D38=0)=TRUE,'Podpůrný list pro výpočty'!$C$19,IF(F38&gt;0,YEAR('Podpůrný list pro výpočty'!$C$40)-YEAR(F38),'Podpůrný list pro výpočty'!$C$20))),"")</f>
        <v/>
      </c>
      <c r="H38" s="27" t="str">
        <f>IF($D$10&gt;=L24,IF(OR(AND(C38=0,D38=0),F38=0)=FALSE,"",IF(AND(C38=0,D38=0,F38=0)=TRUE,'Podpůrný list pro výpočty'!$C$9,'Podpůrný list pro výpočty'!$C$21)),IF((AND(C38=0,D38=0,F38=0)=TRUE),"",'Podpůrný list pro výpočty'!$C$10))</f>
        <v/>
      </c>
    </row>
    <row r="39" spans="2:8" ht="15.75" x14ac:dyDescent="0.25">
      <c r="B39" s="58" t="s">
        <v>74</v>
      </c>
      <c r="C39" s="64"/>
      <c r="D39" s="145"/>
      <c r="E39" s="145"/>
      <c r="F39" s="65"/>
      <c r="G39" s="59" t="str">
        <f>IF($D$10&gt;=L25,IF(AND(C39=0,D39=0,F39=0)=TRUE,'Podpůrný list pro výpočty'!$C$13,IF(AND(C39=0,D39=0)=TRUE,'Podpůrný list pro výpočty'!$C$19,IF(F39&gt;0,YEAR('Podpůrný list pro výpočty'!$C$40)-YEAR(F39),'Podpůrný list pro výpočty'!$C$20))),"")</f>
        <v/>
      </c>
      <c r="H39" s="27" t="str">
        <f>IF($D$10&gt;=L25,IF(OR(AND(C39=0,D39=0),F39=0)=FALSE,"",IF(AND(C39=0,D39=0,F39=0)=TRUE,'Podpůrný list pro výpočty'!$C$9,'Podpůrný list pro výpočty'!$C$21)),IF((AND(C39=0,D39=0,F39=0)=TRUE),"",'Podpůrný list pro výpočty'!$C$10))</f>
        <v/>
      </c>
    </row>
    <row r="40" spans="2:8" ht="16.5" thickBot="1" x14ac:dyDescent="0.3">
      <c r="B40" s="60" t="s">
        <v>75</v>
      </c>
      <c r="C40" s="66"/>
      <c r="D40" s="144"/>
      <c r="E40" s="144"/>
      <c r="F40" s="67"/>
      <c r="G40" s="61" t="str">
        <f>IF($D$10&gt;=L26,IF(AND(C40=0,D40=0,F40=0)=TRUE,'Podpůrný list pro výpočty'!$C$13,IF(AND(C40=0,D40=0)=TRUE,'Podpůrný list pro výpočty'!$C$19,IF(F40&gt;0,YEAR('Podpůrný list pro výpočty'!$C$40)-YEAR(F40),'Podpůrný list pro výpočty'!$C$20))),"")</f>
        <v/>
      </c>
      <c r="H40" s="27" t="str">
        <f>IF($D$10&gt;=L26,IF(OR(AND(C40=0,D40=0),F40=0)=FALSE,"",IF(AND(C40=0,D40=0,F40=0)=TRUE,'Podpůrný list pro výpočty'!$C$9,'Podpůrný list pro výpočty'!$C$21)),IF((AND(C40=0,D40=0,F40=0)=TRUE),"",'Podpůrný list pro výpočty'!$C$10))</f>
        <v/>
      </c>
    </row>
  </sheetData>
  <sheetProtection algorithmName="SHA-512" hashValue="U4Fh5OoVGuuJL1T1QY3yuXZDgqpCCk9xjkijDEOlGYOwFjJJhFfyV8zRkkuQby4QMxJvaYxlpI9guznETB5gMA==" saltValue="mLMw5HcuMHgXsQjHUWAZHA==" spinCount="100000" sheet="1" objects="1" scenarios="1" selectLockedCells="1"/>
  <mergeCells count="52">
    <mergeCell ref="B5:C5"/>
    <mergeCell ref="D5:E5"/>
    <mergeCell ref="F5:G5"/>
    <mergeCell ref="A1:G1"/>
    <mergeCell ref="B3:E3"/>
    <mergeCell ref="B4:C4"/>
    <mergeCell ref="D4:E4"/>
    <mergeCell ref="F4:G4"/>
    <mergeCell ref="B6:C6"/>
    <mergeCell ref="D6:E6"/>
    <mergeCell ref="F6:G6"/>
    <mergeCell ref="B7:E7"/>
    <mergeCell ref="B8:C8"/>
    <mergeCell ref="D8:E8"/>
    <mergeCell ref="F8:G8"/>
    <mergeCell ref="B9:C9"/>
    <mergeCell ref="D9:E9"/>
    <mergeCell ref="F9:G9"/>
    <mergeCell ref="B10:C10"/>
    <mergeCell ref="D10:E10"/>
    <mergeCell ref="F10:G10"/>
    <mergeCell ref="D21:E21"/>
    <mergeCell ref="B11:C12"/>
    <mergeCell ref="F11:G13"/>
    <mergeCell ref="B14:E14"/>
    <mergeCell ref="F14:G14"/>
    <mergeCell ref="B15:C15"/>
    <mergeCell ref="D15:E15"/>
    <mergeCell ref="D16:E16"/>
    <mergeCell ref="D17:E17"/>
    <mergeCell ref="D18:E18"/>
    <mergeCell ref="D19:E19"/>
    <mergeCell ref="D20:E20"/>
    <mergeCell ref="D33:E33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40:E40"/>
    <mergeCell ref="D34:E34"/>
    <mergeCell ref="D35:E35"/>
    <mergeCell ref="D36:E36"/>
    <mergeCell ref="D37:E37"/>
    <mergeCell ref="D38:E38"/>
    <mergeCell ref="D39:E39"/>
  </mergeCells>
  <conditionalFormatting sqref="D4:E6 D8:D11 E8:E9 E11">
    <cfRule type="expression" dxfId="23" priority="4">
      <formula>D4=""</formula>
    </cfRule>
  </conditionalFormatting>
  <conditionalFormatting sqref="B16:B40">
    <cfRule type="expression" dxfId="22" priority="1">
      <formula>OR(AND(C16=0,D16=0),F16=0)=FALSE</formula>
    </cfRule>
  </conditionalFormatting>
  <conditionalFormatting sqref="A1:G1">
    <cfRule type="expression" dxfId="21" priority="3">
      <formula>$A$1&lt;&gt;$J$3</formula>
    </cfRule>
  </conditionalFormatting>
  <conditionalFormatting sqref="A2:H40">
    <cfRule type="expression" dxfId="20" priority="2">
      <formula>$A$1&lt;&gt;$J$3</formula>
    </cfRule>
  </conditionalFormatting>
  <conditionalFormatting sqref="B16:B39">
    <cfRule type="expression" dxfId="19" priority="5">
      <formula>$D$10&gt;=L2</formula>
    </cfRule>
  </conditionalFormatting>
  <conditionalFormatting sqref="C16:C39">
    <cfRule type="expression" dxfId="18" priority="6">
      <formula>$D$10&gt;=L2</formula>
    </cfRule>
  </conditionalFormatting>
  <conditionalFormatting sqref="F16:F39">
    <cfRule type="expression" dxfId="17" priority="8">
      <formula>$D$10&gt;=L2</formula>
    </cfRule>
  </conditionalFormatting>
  <conditionalFormatting sqref="G16:G39">
    <cfRule type="expression" dxfId="16" priority="9">
      <formula>$D$10&gt;=L2</formula>
    </cfRule>
  </conditionalFormatting>
  <conditionalFormatting sqref="D16:E39">
    <cfRule type="expression" dxfId="15" priority="7">
      <formula>$D$10&gt;=L2</formula>
    </cfRule>
  </conditionalFormatting>
  <conditionalFormatting sqref="B40:F40">
    <cfRule type="expression" dxfId="14" priority="11">
      <formula>$D$10=$L$26</formula>
    </cfRule>
  </conditionalFormatting>
  <conditionalFormatting sqref="G40">
    <cfRule type="expression" dxfId="13" priority="10">
      <formula>$D$10=$L$26</formula>
    </cfRule>
  </conditionalFormatting>
  <conditionalFormatting sqref="F11">
    <cfRule type="expression" dxfId="12" priority="12">
      <formula>$F$11=$J$4</formula>
    </cfRule>
  </conditionalFormatting>
  <dataValidations count="5">
    <dataValidation type="date" operator="lessThanOrEqual" allowBlank="1" showErrorMessage="1" errorTitle="Tornádo říká:" error="Pokoušíte se zadat datum, které je v budoucnosti." sqref="F16:F40">
      <formula1>TODAY()</formula1>
    </dataValidation>
    <dataValidation type="whole" allowBlank="1" showErrorMessage="1" errorTitle="Tornádo říká:" error="Prosím zadejte počet soutěžících, který odpovídá zvolené soutěžní kategorii. Počty soutěžících pro jednotlivé soutěžní kategorie naleznete v Propozicích soutěže Tornádo 2018." sqref="D10">
      <formula1>J6</formula1>
      <formula2>J7</formula2>
    </dataValidation>
    <dataValidation type="whole" allowBlank="1" showErrorMessage="1" errorTitle="Tornádo říká:" error="Prosím zadejte počet soutěžících, který odpovídá zvolené soutěžní kategorii. Počty soutěžících pro jednotlivé soutěžní kategorie naleznete v Propozicích soutěže Tornádo 2018." sqref="E10">
      <formula1>K9</formula1>
      <formula2>K10</formula2>
    </dataValidation>
    <dataValidation type="time" allowBlank="1" showInputMessage="1" showErrorMessage="1" errorTitle="Tornádo říká:" error="Prosím zadejte čas, který odpovídá zvolené soutěžní kategorii. Časy pro jednotlivé soutěžní kategorie naleznete v Propozicích soutěže Tornádo 2018." sqref="D9">
      <formula1>J9</formula1>
      <formula2>J10</formula2>
    </dataValidation>
    <dataValidation type="time" allowBlank="1" showInputMessage="1" showErrorMessage="1" errorTitle="Tornádo říká:" error="Prosím zadejte čas, který odpovídá zvolené soutěžní kategorii. Časy pro jednotlivé soutěžní kategorie naleznete v Propozicích soutěže Tornádo 2018." sqref="E9">
      <formula1>K11</formula1>
      <formula2>K12</formula2>
    </dataValidation>
  </dataValidations>
  <pageMargins left="0.31496062992125984" right="0.31496062992125984" top="0.59055118110236227" bottom="0.59055118110236227" header="0" footer="0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errorTitle="Tornádo říká:" error="Prosím vyberte výkonnostní třídu ze seznamu. Stávající text smažte a rozklikněte šipku vedle buňky._x000a_">
          <x14:formula1>
            <xm:f>IF('Základní informace o klubu'!$C$5=$A$1,'Podpůrný list pro výpočty'!$B$59:$B$60,'Podpůrný list pro výpočty'!$B$63:$B$64)</xm:f>
          </x14:formula1>
          <xm:sqref>D6:E6</xm:sqref>
        </x14:dataValidation>
        <x14:dataValidation type="list" allowBlank="1" showInputMessage="1" showErrorMessage="1" errorTitle="Tornádo říká:" error="Prosím vyberte věkovou kategorii ze seznamu. Stávající text smažte a rozklikněte šipku vedle buňky.">
          <x14:formula1>
            <xm:f>IF('Základní informace o klubu'!$C$5=$A$1,'Podpůrný list pro výpočty'!$B$45:$B$48,'Podpůrný list pro výpočty'!$B$63:$B$64)</xm:f>
          </x14:formula1>
          <xm:sqref>D5:E5</xm:sqref>
        </x14:dataValidation>
        <x14:dataValidation type="list" allowBlank="1" showInputMessage="1" showErrorMessage="1" errorTitle="Tornádo říká:" error="Prosím vyberte soutěžní kategorii ze seznamu. Stávající text smažte a rozklikněte šipku vedle buňky._x000a_">
          <x14:formula1>
            <xm:f>IF('Základní informace o klubu'!$C$5=$A$1,'Podpůrný list pro výpočty'!$B$51:$B$56,'Podpůrný list pro výpočty'!$B$63:$B$64)</xm:f>
          </x14:formula1>
          <xm:sqref>D4:E4</xm:sqref>
        </x14:dataValidation>
        <x14:dataValidation type="list" errorStyle="warning" allowBlank="1" showInputMessage="1" showErrorMessage="1" errorTitle="Tornádo říká:" error="Pokoušíte se zadat trenéra, který není uveden v seznamu. Prosím, doplňte jej na list: &quot;Základní informace o klubu&quot;.">
          <x14:formula1>
            <xm:f>IF('Základní informace o klubu'!$C$5=$A$1,'Základní informace o klubu'!$D$14:$D$21,'Podpůrný list pro výpočty'!$B$63:$B$64)</xm:f>
          </x14:formula1>
          <xm:sqref>E12</xm:sqref>
        </x14:dataValidation>
        <x14:dataValidation type="list" errorStyle="warning" allowBlank="1" showInputMessage="1" showErrorMessage="1" errorTitle="Tornádo říká:" error="Pokoušíte se zadat trenéra, který není uveden v seznamu. Prosím, doplňte jej na list: &quot;Základní informace o klubu&quot;." promptTitle="Tornádo říká:" prompt="Jména všech trenérů zadejte na listu: &quot;Základní informace o klubu&quot;, poté jen vybírejte ze seznamu.">
          <x14:formula1>
            <xm:f>IF('Základní informace o klubu'!$C$5=$A$1,'Základní informace o klubu'!$D$14:$D$21,'Podpůrný list pro výpočty'!$B$63:$B$64)</xm:f>
          </x14:formula1>
          <xm:sqref>E11</xm:sqref>
        </x14:dataValidation>
      </x14:dataValidations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"/>
  <sheetViews>
    <sheetView showGridLines="0" workbookViewId="0">
      <selection activeCell="D4" sqref="D4:E4"/>
    </sheetView>
  </sheetViews>
  <sheetFormatPr defaultRowHeight="15" x14ac:dyDescent="0.25"/>
  <cols>
    <col min="1" max="1" width="1.42578125" style="27" customWidth="1"/>
    <col min="2" max="2" width="3.5703125" style="27" customWidth="1"/>
    <col min="3" max="3" width="20.7109375" style="27" customWidth="1"/>
    <col min="4" max="4" width="3.5703125" style="27" customWidth="1"/>
    <col min="5" max="5" width="20.7109375" style="27" customWidth="1"/>
    <col min="6" max="6" width="19.28515625" style="27" customWidth="1"/>
    <col min="7" max="7" width="26.5703125" style="27" customWidth="1"/>
    <col min="8" max="8" width="67.85546875" style="27" customWidth="1"/>
    <col min="9" max="9" width="5.28515625" style="27" customWidth="1"/>
    <col min="10" max="10" width="86.85546875" style="94" customWidth="1"/>
    <col min="11" max="12" width="9.140625" style="94"/>
    <col min="13" max="16384" width="9.140625" style="27"/>
  </cols>
  <sheetData>
    <row r="1" spans="1:12" ht="28.5" x14ac:dyDescent="0.45">
      <c r="A1" s="128" t="str">
        <f>IF('Základní informace o klubu'!C24&gt;=20,IF('Základní informace o klubu'!C5=0,'Podpůrný list pro výpočty'!C7,'Základní informace o klubu'!C5),IF('Základní informace o klubu'!C5=0,IF('Základní informace o klubu'!C24=0,'Podpůrný list pro výpočty'!C5,'Podpůrný list pro výpočty'!C6),IF('Základní informace o klubu'!C24=0,'Podpůrný list pro výpočty'!C3,'Podpůrný list pro výpočty'!C4)))</f>
        <v>Vyplňte, prosím, název klubu a počet formací na listu: "Základní informace o klubu".</v>
      </c>
      <c r="B1" s="128"/>
      <c r="C1" s="128"/>
      <c r="D1" s="128"/>
      <c r="E1" s="128"/>
      <c r="F1" s="128"/>
      <c r="G1" s="128"/>
      <c r="H1" s="48"/>
    </row>
    <row r="2" spans="1:12" x14ac:dyDescent="0.25">
      <c r="J2" s="94" t="s">
        <v>120</v>
      </c>
      <c r="L2" s="94">
        <v>1</v>
      </c>
    </row>
    <row r="3" spans="1:12" ht="21.75" thickBot="1" x14ac:dyDescent="0.4">
      <c r="B3" s="170" t="s">
        <v>2</v>
      </c>
      <c r="C3" s="170"/>
      <c r="D3" s="170"/>
      <c r="E3" s="170"/>
      <c r="J3" s="94">
        <f>'Základní informace o klubu'!C5</f>
        <v>0</v>
      </c>
      <c r="L3" s="94">
        <v>2</v>
      </c>
    </row>
    <row r="4" spans="1:12" ht="15.75" x14ac:dyDescent="0.25">
      <c r="B4" s="125" t="s">
        <v>47</v>
      </c>
      <c r="C4" s="147"/>
      <c r="D4" s="149"/>
      <c r="E4" s="150"/>
      <c r="F4" s="159" t="str">
        <f>IF(D4=0,'Podpůrný list pro výpočty'!$C$15,"")</f>
        <v>Prosím vyplňte</v>
      </c>
      <c r="G4" s="160"/>
      <c r="J4" s="94" t="str">
        <f>'Podpůrný list pro výpočty'!C12</f>
        <v>Zadaný seznam soutěžících je v pořádku a odpovídá dané soutěžní kategorii.</v>
      </c>
      <c r="L4" s="94">
        <v>3</v>
      </c>
    </row>
    <row r="5" spans="1:12" ht="15.75" x14ac:dyDescent="0.25">
      <c r="B5" s="132" t="s">
        <v>48</v>
      </c>
      <c r="C5" s="146"/>
      <c r="D5" s="151"/>
      <c r="E5" s="152"/>
      <c r="F5" s="159" t="str">
        <f>IF(D5=0,'Podpůrný list pro výpočty'!$C$15,"")</f>
        <v>Prosím vyplňte</v>
      </c>
      <c r="G5" s="160"/>
      <c r="J5" s="94" t="s">
        <v>58</v>
      </c>
      <c r="L5" s="94">
        <v>4</v>
      </c>
    </row>
    <row r="6" spans="1:12" ht="16.5" thickBot="1" x14ac:dyDescent="0.3">
      <c r="B6" s="129" t="s">
        <v>49</v>
      </c>
      <c r="C6" s="148"/>
      <c r="D6" s="153"/>
      <c r="E6" s="154"/>
      <c r="F6" s="159" t="str">
        <f>IF(D6=0,'Podpůrný list pro výpočty'!$C$15,"")</f>
        <v>Prosím vyplňte</v>
      </c>
      <c r="G6" s="160"/>
      <c r="J6" s="94">
        <f>IF($D$4='Podpůrný list pro výpočty'!$B$51,'Podpůrný list pro výpočty'!$C$51,IF($D$4='Podpůrný list pro výpočty'!$B$52,'Podpůrný list pro výpočty'!$C$52,IF($D$4='Podpůrný list pro výpočty'!$B$53,'Podpůrný list pro výpočty'!$C$53,IF($D$4='Podpůrný list pro výpočty'!$B$54,'Podpůrný list pro výpočty'!$C$54,IF($D$4='Podpůrný list pro výpočty'!$B$55,'Podpůrný list pro výpočty'!$C$55,IF($D$4='Podpůrný list pro výpočty'!$B$56,'Podpůrný list pro výpočty'!$C$56,))))))</f>
        <v>0</v>
      </c>
      <c r="L6" s="94">
        <v>5</v>
      </c>
    </row>
    <row r="7" spans="1:12" ht="16.5" customHeight="1" thickBot="1" x14ac:dyDescent="0.3">
      <c r="B7" s="165"/>
      <c r="C7" s="166"/>
      <c r="D7" s="166"/>
      <c r="E7" s="167"/>
      <c r="J7" s="94">
        <f>IF($D$4='Podpůrný list pro výpočty'!$B$51,'Podpůrný list pro výpočty'!$D$51,IF($D$4='Podpůrný list pro výpočty'!$B$52,'Podpůrný list pro výpočty'!$D$52,IF($D$4='Podpůrný list pro výpočty'!$B$53,'Podpůrný list pro výpočty'!$D$53,IF($D$4='Podpůrný list pro výpočty'!$B$54,'Podpůrný list pro výpočty'!$D$54,IF($D$4='Podpůrný list pro výpočty'!$B$55,'Podpůrný list pro výpočty'!$D$55,IF($D$4='Podpůrný list pro výpočty'!$B$56,'Podpůrný list pro výpočty'!$D$56,))))))</f>
        <v>0</v>
      </c>
      <c r="L7" s="94">
        <v>6</v>
      </c>
    </row>
    <row r="8" spans="1:12" ht="15.75" x14ac:dyDescent="0.25">
      <c r="B8" s="125" t="s">
        <v>50</v>
      </c>
      <c r="C8" s="147"/>
      <c r="D8" s="155"/>
      <c r="E8" s="156"/>
      <c r="F8" s="159"/>
      <c r="G8" s="160"/>
      <c r="J8" s="94" t="s">
        <v>130</v>
      </c>
      <c r="L8" s="94">
        <v>7</v>
      </c>
    </row>
    <row r="9" spans="1:12" ht="15.75" x14ac:dyDescent="0.25">
      <c r="B9" s="132" t="s">
        <v>60</v>
      </c>
      <c r="C9" s="146"/>
      <c r="D9" s="157"/>
      <c r="E9" s="158"/>
      <c r="F9" s="175" t="str">
        <f>IF(D9=0,'Podpůrný list pro výpočty'!$C$16,"")</f>
        <v>Prosím vyplňte ve formátu m:ss, např.: 1:30</v>
      </c>
      <c r="G9" s="176"/>
      <c r="J9" s="95">
        <f>IF($D$4='Podpůrný list pro výpočty'!$B$67,'Podpůrný list pro výpočty'!$C$67,IF($D$4='Podpůrný list pro výpočty'!$B$68,'Podpůrný list pro výpočty'!$C$68,IF($D$4='Podpůrný list pro výpočty'!$B$69,'Podpůrný list pro výpočty'!$C$69,IF($D$4='Podpůrný list pro výpočty'!$B$70,'Podpůrný list pro výpočty'!$C$70,IF($D$4='Podpůrný list pro výpočty'!$B$71,'Podpůrný list pro výpočty'!$C$71,IF($D$4='Podpůrný list pro výpočty'!$B$72,'Podpůrný list pro výpočty'!$C$72,))))))*60</f>
        <v>0</v>
      </c>
      <c r="L9" s="94">
        <v>8</v>
      </c>
    </row>
    <row r="10" spans="1:12" ht="15.75" customHeight="1" x14ac:dyDescent="0.25">
      <c r="B10" s="132" t="s">
        <v>51</v>
      </c>
      <c r="C10" s="146"/>
      <c r="D10" s="171"/>
      <c r="E10" s="172"/>
      <c r="F10" s="159" t="str">
        <f>IF(D10=0,'Podpůrný list pro výpočty'!$C$15,"")</f>
        <v>Prosím vyplňte</v>
      </c>
      <c r="G10" s="160"/>
      <c r="J10" s="95">
        <f>IF($D$4='Podpůrný list pro výpočty'!$B$67,'Podpůrný list pro výpočty'!$D$67,IF($D$4='Podpůrný list pro výpočty'!$B$68,'Podpůrný list pro výpočty'!$D$68,IF($D$4='Podpůrný list pro výpočty'!$B$69,'Podpůrný list pro výpočty'!$D$69,IF($D$4='Podpůrný list pro výpočty'!$B$70,'Podpůrný list pro výpočty'!$D$70,IF($D$4='Podpůrný list pro výpočty'!$B$71,'Podpůrný list pro výpočty'!$D$71,IF($D$4='Podpůrný list pro výpočty'!$B$72,'Podpůrný list pro výpočty'!$D$72,))))))*60</f>
        <v>0</v>
      </c>
      <c r="L10" s="94">
        <v>9</v>
      </c>
    </row>
    <row r="11" spans="1:12" ht="15.75" x14ac:dyDescent="0.25">
      <c r="B11" s="161" t="s">
        <v>52</v>
      </c>
      <c r="C11" s="162"/>
      <c r="D11" s="49" t="s">
        <v>13</v>
      </c>
      <c r="E11" s="40"/>
      <c r="F11" s="178" t="str">
        <f>IF(OR(D4=0,D5=0,D9=0,D10=0)=TRUE,'Podpůrný list pro výpočty'!C23,IF($D$4=0,"",IF(COUNTBLANK(H16:H40)=25,'Podpůrný list pro výpočty'!C12,"")))</f>
        <v>Zkontrolujte, že máte vyplněny údaje: Soutěžní kategorie, Věková kategorie, Délka skladby a Počet soutěžících.</v>
      </c>
      <c r="G11" s="178"/>
      <c r="H11" s="69"/>
      <c r="J11" s="94" t="s">
        <v>114</v>
      </c>
      <c r="L11" s="94">
        <v>10</v>
      </c>
    </row>
    <row r="12" spans="1:12" ht="15.75" customHeight="1" thickBot="1" x14ac:dyDescent="0.3">
      <c r="B12" s="163"/>
      <c r="C12" s="164"/>
      <c r="D12" s="50" t="s">
        <v>14</v>
      </c>
      <c r="E12" s="41"/>
      <c r="F12" s="178"/>
      <c r="G12" s="178"/>
      <c r="J12" s="96" t="str">
        <f>IF(AND($D$4='Podpůrný list pro výpočty'!B74,$D$5='Podpůrný list pro výpočty'!C74),'Podpůrný list pro výpočty'!D74,IF(AND($D$4='Podpůrný list pro výpočty'!B75,$D$5='Podpůrný list pro výpočty'!C75),'Podpůrný list pro výpočty'!D75,IF(AND($D$4='Podpůrný list pro výpočty'!B76,$D$5='Podpůrný list pro výpočty'!C76),'Podpůrný list pro výpočty'!D76,IF(AND($D$4='Podpůrný list pro výpočty'!B77,$D$5='Podpůrný list pro výpočty'!C77),'Podpůrný list pro výpočty'!D77,IF(AND($D$4='Podpůrný list pro výpočty'!B78,$D$5='Podpůrný list pro výpočty'!C78),'Podpůrný list pro výpočty'!D78,IF(AND($D$4='Podpůrný list pro výpočty'!B79,$D$5='Podpůrný list pro výpočty'!C79),'Podpůrný list pro výpočty'!D79,IF(AND($D$4='Podpůrný list pro výpočty'!B80,$D$5='Podpůrný list pro výpočty'!C80),'Podpůrný list pro výpočty'!D80,IF(AND($D$4='Podpůrný list pro výpočty'!B81,$D$5='Podpůrný list pro výpočty'!C81),'Podpůrný list pro výpočty'!D81,IF(AND($D$4='Podpůrný list pro výpočty'!B82,$D$5='Podpůrný list pro výpočty'!C82),'Podpůrný list pro výpočty'!D82,IF(AND($D$4='Podpůrný list pro výpočty'!B83,$D$5='Podpůrný list pro výpočty'!C83),'Podpůrný list pro výpočty'!D83,IF(AND($D$4='Podpůrný list pro výpočty'!B84,$D$5='Podpůrný list pro výpočty'!C84),'Podpůrný list pro výpočty'!D84,IF(AND($D$4='Podpůrný list pro výpočty'!B85,$D$5='Podpůrný list pro výpočty'!C85),'Podpůrný list pro výpočty'!D85,IF(AND($D$4='Podpůrný list pro výpočty'!B86,$D$5='Podpůrný list pro výpočty'!C86),'Podpůrný list pro výpočty'!D86,IF(AND($D$4='Podpůrný list pro výpočty'!B87,$D$5='Podpůrný list pro výpočty'!C87),'Podpůrný list pro výpočty'!D87,IF(AND($D$4='Podpůrný list pro výpočty'!B88,$D$5='Podpůrný list pro výpočty'!C88),'Podpůrný list pro výpočty'!D88,IF(AND($D$4='Podpůrný list pro výpočty'!B89,$D$5='Podpůrný list pro výpočty'!C89),'Podpůrný list pro výpočty'!D89,IF(AND($D$4='Podpůrný list pro výpočty'!B90,$D$5='Podpůrný list pro výpočty'!C90),'Podpůrný list pro výpočty'!D90,IF(AND($D$4='Podpůrný list pro výpočty'!B91,$D$5='Podpůrný list pro výpočty'!C91),'Podpůrný list pro výpočty'!D91,IF(AND($D$4='Podpůrný list pro výpočty'!B92,$D$5='Podpůrný list pro výpočty'!C92),'Podpůrný list pro výpočty'!D92,IF(AND($D$4='Podpůrný list pro výpočty'!B93,$D$5='Podpůrný list pro výpočty'!C93),'Podpůrný list pro výpočty'!D93,IF(AND($D$4='Podpůrný list pro výpočty'!B94,$D$5='Podpůrný list pro výpočty'!C94),'Podpůrný list pro výpočty'!D94,IF(AND($D$4='Podpůrný list pro výpočty'!B95,$D$5='Podpůrný list pro výpočty'!C95),'Podpůrný list pro výpočty'!D95,IF(AND($D$4='Podpůrný list pro výpočty'!B96,$D$5='Podpůrný list pro výpočty'!C96),'Podpůrný list pro výpočty'!D96,IF(AND($D$4='Podpůrný list pro výpočty'!B97,$D$5='Podpůrný list pro výpočty'!C97),'Podpůrný list pro výpočty'!D97,IF(D4=D5,"",'Podpůrný list pro výpočty'!C14)))))))))))))))))))))))))</f>
        <v/>
      </c>
      <c r="L12" s="94">
        <v>11</v>
      </c>
    </row>
    <row r="13" spans="1:12" x14ac:dyDescent="0.25">
      <c r="F13" s="178"/>
      <c r="G13" s="178"/>
      <c r="L13" s="94">
        <v>12</v>
      </c>
    </row>
    <row r="14" spans="1:12" ht="21.75" customHeight="1" thickBot="1" x14ac:dyDescent="0.4">
      <c r="B14" s="170" t="s">
        <v>53</v>
      </c>
      <c r="C14" s="170"/>
      <c r="D14" s="170"/>
      <c r="E14" s="170"/>
      <c r="F14" s="177" t="str">
        <f>IF(D10="",'Podpůrný list pro výpočty'!$C$17,"")</f>
        <v>Pro vyplňování seznamu zadejte počet soutěžících.</v>
      </c>
      <c r="G14" s="177"/>
      <c r="H14" s="68" t="str">
        <f>IF(COUNTBLANK(H16:H40)=25,"","Chybové hlášení:")</f>
        <v/>
      </c>
      <c r="L14" s="94">
        <v>13</v>
      </c>
    </row>
    <row r="15" spans="1:12" ht="31.5" customHeight="1" thickBot="1" x14ac:dyDescent="0.3">
      <c r="B15" s="168" t="s">
        <v>0</v>
      </c>
      <c r="C15" s="169"/>
      <c r="D15" s="173" t="s">
        <v>3</v>
      </c>
      <c r="E15" s="174"/>
      <c r="F15" s="55" t="s">
        <v>4</v>
      </c>
      <c r="G15" s="51" t="s">
        <v>55</v>
      </c>
      <c r="L15" s="94">
        <v>14</v>
      </c>
    </row>
    <row r="16" spans="1:12" ht="15.75" x14ac:dyDescent="0.25">
      <c r="B16" s="56" t="s">
        <v>13</v>
      </c>
      <c r="C16" s="62"/>
      <c r="D16" s="143"/>
      <c r="E16" s="143"/>
      <c r="F16" s="63"/>
      <c r="G16" s="57" t="str">
        <f>IF($D$10&gt;=L2,IF(AND(C16=0,D16=0,F16=0)=TRUE,'Podpůrný list pro výpočty'!$C$13,IF(AND(C16=0,D16=0)=TRUE,'Podpůrný list pro výpočty'!$C$19,IF(F16&gt;0,YEAR('Podpůrný list pro výpočty'!$C$40)-YEAR(F16),'Podpůrný list pro výpočty'!$C$20))),"")</f>
        <v/>
      </c>
      <c r="H16" s="27" t="str">
        <f>IF($D$10&gt;=L2,IF(OR(AND(C16=0,D16=0),F16=0)=FALSE,"",IF(AND(C16=0,D16=0,F16=0)=TRUE,'Podpůrný list pro výpočty'!$C$9,'Podpůrný list pro výpočty'!$C$21)),IF((AND(C16=0,D16=0,F16=0)=TRUE),"",'Podpůrný list pro výpočty'!$C$10))</f>
        <v/>
      </c>
      <c r="L16" s="94">
        <v>15</v>
      </c>
    </row>
    <row r="17" spans="2:12" ht="15.75" x14ac:dyDescent="0.25">
      <c r="B17" s="58" t="s">
        <v>14</v>
      </c>
      <c r="C17" s="64"/>
      <c r="D17" s="145"/>
      <c r="E17" s="145"/>
      <c r="F17" s="65"/>
      <c r="G17" s="59" t="str">
        <f>IF($D$10&gt;=L3,IF(AND(C17=0,D17=0,F17=0)=TRUE,'Podpůrný list pro výpočty'!$C$13,IF(AND(C17=0,D17=0)=TRUE,'Podpůrný list pro výpočty'!$C$19,IF(F17&gt;0,YEAR('Podpůrný list pro výpočty'!$C$40)-YEAR(F17),'Podpůrný list pro výpočty'!$C$20))),"")</f>
        <v/>
      </c>
      <c r="H17" s="27" t="str">
        <f>IF($D$10&gt;=L3,IF(OR(AND(C17=0,D17=0),F17=0)=FALSE,"",IF(AND(C17=0,D17=0,F17=0)=TRUE,'Podpůrný list pro výpočty'!$C$9,'Podpůrný list pro výpočty'!$C$21)),IF((AND(C17=0,D17=0,F17=0)=TRUE),"",'Podpůrný list pro výpočty'!$C$10))</f>
        <v/>
      </c>
      <c r="L17" s="94">
        <v>16</v>
      </c>
    </row>
    <row r="18" spans="2:12" ht="15.75" x14ac:dyDescent="0.25">
      <c r="B18" s="58" t="s">
        <v>15</v>
      </c>
      <c r="C18" s="64"/>
      <c r="D18" s="145"/>
      <c r="E18" s="145"/>
      <c r="F18" s="65"/>
      <c r="G18" s="59" t="str">
        <f>IF($D$10&gt;=L4,IF(AND(C18=0,D18=0,F18=0)=TRUE,'Podpůrný list pro výpočty'!$C$13,IF(AND(C18=0,D18=0)=TRUE,'Podpůrný list pro výpočty'!$C$19,IF(F18&gt;0,YEAR('Podpůrný list pro výpočty'!$C$40)-YEAR(F18),'Podpůrný list pro výpočty'!$C$20))),"")</f>
        <v/>
      </c>
      <c r="H18" s="27" t="str">
        <f>IF($D$10&gt;=L4,IF(OR(AND(C18=0,D18=0),F18=0)=FALSE,"",IF(AND(C18=0,D18=0,F18=0)=TRUE,'Podpůrný list pro výpočty'!$C$9,'Podpůrný list pro výpočty'!$C$21)),IF((AND(C18=0,D18=0,F18=0)=TRUE),"",'Podpůrný list pro výpočty'!$C$10))</f>
        <v/>
      </c>
      <c r="L18" s="94">
        <v>17</v>
      </c>
    </row>
    <row r="19" spans="2:12" ht="15.75" x14ac:dyDescent="0.25">
      <c r="B19" s="58" t="s">
        <v>16</v>
      </c>
      <c r="C19" s="64"/>
      <c r="D19" s="145"/>
      <c r="E19" s="145"/>
      <c r="F19" s="65"/>
      <c r="G19" s="59" t="str">
        <f>IF($D$10&gt;=L5,IF(AND(C19=0,D19=0,F19=0)=TRUE,'Podpůrný list pro výpočty'!$C$13,IF(AND(C19=0,D19=0)=TRUE,'Podpůrný list pro výpočty'!$C$19,IF(F19&gt;0,YEAR('Podpůrný list pro výpočty'!$C$40)-YEAR(F19),'Podpůrný list pro výpočty'!$C$20))),"")</f>
        <v/>
      </c>
      <c r="H19" s="27" t="str">
        <f>IF($D$10&gt;=L5,IF(OR(AND(C19=0,D19=0),F19=0)=FALSE,"",IF(AND(C19=0,D19=0,F19=0)=TRUE,'Podpůrný list pro výpočty'!$C$9,'Podpůrný list pro výpočty'!$C$21)),IF((AND(C19=0,D19=0,F19=0)=TRUE),"",'Podpůrný list pro výpočty'!$C$10))</f>
        <v/>
      </c>
      <c r="L19" s="94">
        <v>18</v>
      </c>
    </row>
    <row r="20" spans="2:12" ht="15.75" x14ac:dyDescent="0.25">
      <c r="B20" s="58" t="s">
        <v>17</v>
      </c>
      <c r="C20" s="64"/>
      <c r="D20" s="145"/>
      <c r="E20" s="145"/>
      <c r="F20" s="65"/>
      <c r="G20" s="59" t="str">
        <f>IF($D$10&gt;=L6,IF(AND(C20=0,D20=0,F20=0)=TRUE,'Podpůrný list pro výpočty'!$C$13,IF(AND(C20=0,D20=0)=TRUE,'Podpůrný list pro výpočty'!$C$19,IF(F20&gt;0,YEAR('Podpůrný list pro výpočty'!$C$40)-YEAR(F20),'Podpůrný list pro výpočty'!$C$20))),"")</f>
        <v/>
      </c>
      <c r="H20" s="27" t="str">
        <f>IF($D$10&gt;=L6,IF(OR(AND(C20=0,D20=0),F20=0)=FALSE,"",IF(AND(C20=0,D20=0,F20=0)=TRUE,'Podpůrný list pro výpočty'!$C$9,'Podpůrný list pro výpočty'!$C$21)),IF((AND(C20=0,D20=0,F20=0)=TRUE),"",'Podpůrný list pro výpočty'!$C$10))</f>
        <v/>
      </c>
      <c r="L20" s="94">
        <v>19</v>
      </c>
    </row>
    <row r="21" spans="2:12" ht="15.75" x14ac:dyDescent="0.25">
      <c r="B21" s="58" t="s">
        <v>18</v>
      </c>
      <c r="C21" s="64"/>
      <c r="D21" s="145"/>
      <c r="E21" s="145"/>
      <c r="F21" s="65"/>
      <c r="G21" s="59" t="str">
        <f>IF($D$10&gt;=L7,IF(AND(C21=0,D21=0,F21=0)=TRUE,'Podpůrný list pro výpočty'!$C$13,IF(AND(C21=0,D21=0)=TRUE,'Podpůrný list pro výpočty'!$C$19,IF(F21&gt;0,YEAR('Podpůrný list pro výpočty'!$C$40)-YEAR(F21),'Podpůrný list pro výpočty'!$C$20))),"")</f>
        <v/>
      </c>
      <c r="H21" s="27" t="str">
        <f>IF($D$10&gt;=L7,IF(OR(AND(C21=0,D21=0),F21=0)=FALSE,"",IF(AND(C21=0,D21=0,F21=0)=TRUE,'Podpůrný list pro výpočty'!$C$9,'Podpůrný list pro výpočty'!$C$21)),IF((AND(C21=0,D21=0,F21=0)=TRUE),"",'Podpůrný list pro výpočty'!$C$10))</f>
        <v/>
      </c>
      <c r="J21" s="98"/>
      <c r="L21" s="94">
        <v>20</v>
      </c>
    </row>
    <row r="22" spans="2:12" ht="15.75" x14ac:dyDescent="0.25">
      <c r="B22" s="58" t="s">
        <v>19</v>
      </c>
      <c r="C22" s="64"/>
      <c r="D22" s="145"/>
      <c r="E22" s="145"/>
      <c r="F22" s="65"/>
      <c r="G22" s="59" t="str">
        <f>IF($D$10&gt;=L8,IF(AND(C22=0,D22=0,F22=0)=TRUE,'Podpůrný list pro výpočty'!$C$13,IF(AND(C22=0,D22=0)=TRUE,'Podpůrný list pro výpočty'!$C$19,IF(F22&gt;0,YEAR('Podpůrný list pro výpočty'!$C$40)-YEAR(F22),'Podpůrný list pro výpočty'!$C$20))),"")</f>
        <v/>
      </c>
      <c r="H22" s="27" t="str">
        <f>IF($D$10&gt;=L8,IF(OR(AND(C22=0,D22=0),F22=0)=FALSE,"",IF(AND(C22=0,D22=0,F22=0)=TRUE,'Podpůrný list pro výpočty'!$C$9,'Podpůrný list pro výpočty'!$C$21)),IF((AND(C22=0,D22=0,F22=0)=TRUE),"",'Podpůrný list pro výpočty'!$C$10))</f>
        <v/>
      </c>
      <c r="J22" s="98"/>
      <c r="L22" s="94">
        <v>21</v>
      </c>
    </row>
    <row r="23" spans="2:12" ht="15.75" x14ac:dyDescent="0.25">
      <c r="B23" s="58" t="s">
        <v>20</v>
      </c>
      <c r="C23" s="64"/>
      <c r="D23" s="145"/>
      <c r="E23" s="145"/>
      <c r="F23" s="65"/>
      <c r="G23" s="59" t="str">
        <f>IF($D$10&gt;=L9,IF(AND(C23=0,D23=0,F23=0)=TRUE,'Podpůrný list pro výpočty'!$C$13,IF(AND(C23=0,D23=0)=TRUE,'Podpůrný list pro výpočty'!$C$19,IF(F23&gt;0,YEAR('Podpůrný list pro výpočty'!$C$40)-YEAR(F23),'Podpůrný list pro výpočty'!$C$20))),"")</f>
        <v/>
      </c>
      <c r="H23" s="27" t="str">
        <f>IF($D$10&gt;=L9,IF(OR(AND(C23=0,D23=0),F23=0)=FALSE,"",IF(AND(C23=0,D23=0,F23=0)=TRUE,'Podpůrný list pro výpočty'!$C$9,'Podpůrný list pro výpočty'!$C$21)),IF((AND(C23=0,D23=0,F23=0)=TRUE),"",'Podpůrný list pro výpočty'!$C$10))</f>
        <v/>
      </c>
      <c r="L23" s="94">
        <v>22</v>
      </c>
    </row>
    <row r="24" spans="2:12" ht="15.75" x14ac:dyDescent="0.25">
      <c r="B24" s="58" t="s">
        <v>21</v>
      </c>
      <c r="C24" s="64"/>
      <c r="D24" s="145"/>
      <c r="E24" s="145"/>
      <c r="F24" s="65"/>
      <c r="G24" s="59" t="str">
        <f>IF($D$10&gt;=L10,IF(AND(C24=0,D24=0,F24=0)=TRUE,'Podpůrný list pro výpočty'!$C$13,IF(AND(C24=0,D24=0)=TRUE,'Podpůrný list pro výpočty'!$C$19,IF(F24&gt;0,YEAR('Podpůrný list pro výpočty'!$C$40)-YEAR(F24),'Podpůrný list pro výpočty'!$C$20))),"")</f>
        <v/>
      </c>
      <c r="H24" s="27" t="str">
        <f>IF($D$10&gt;=L10,IF(OR(AND(C24=0,D24=0),F24=0)=FALSE,"",IF(AND(C24=0,D24=0,F24=0)=TRUE,'Podpůrný list pro výpočty'!$C$9,'Podpůrný list pro výpočty'!$C$21)),IF((AND(C24=0,D24=0,F24=0)=TRUE),"",'Podpůrný list pro výpočty'!$C$10))</f>
        <v/>
      </c>
      <c r="L24" s="94">
        <v>23</v>
      </c>
    </row>
    <row r="25" spans="2:12" ht="15.75" x14ac:dyDescent="0.25">
      <c r="B25" s="58" t="s">
        <v>22</v>
      </c>
      <c r="C25" s="64"/>
      <c r="D25" s="145"/>
      <c r="E25" s="145"/>
      <c r="F25" s="65"/>
      <c r="G25" s="59" t="str">
        <f>IF($D$10&gt;=L11,IF(AND(C25=0,D25=0,F25=0)=TRUE,'Podpůrný list pro výpočty'!$C$13,IF(AND(C25=0,D25=0)=TRUE,'Podpůrný list pro výpočty'!$C$19,IF(F25&gt;0,YEAR('Podpůrný list pro výpočty'!$C$40)-YEAR(F25),'Podpůrný list pro výpočty'!$C$20))),"")</f>
        <v/>
      </c>
      <c r="H25" s="27" t="str">
        <f>IF($D$10&gt;=L11,IF(OR(AND(C25=0,D25=0),F25=0)=FALSE,"",IF(AND(C25=0,D25=0,F25=0)=TRUE,'Podpůrný list pro výpočty'!$C$9,'Podpůrný list pro výpočty'!$C$21)),IF((AND(C25=0,D25=0,F25=0)=TRUE),"",'Podpůrný list pro výpočty'!$C$10))</f>
        <v/>
      </c>
      <c r="L25" s="94">
        <v>24</v>
      </c>
    </row>
    <row r="26" spans="2:12" ht="15.75" x14ac:dyDescent="0.25">
      <c r="B26" s="58" t="s">
        <v>61</v>
      </c>
      <c r="C26" s="64"/>
      <c r="D26" s="145"/>
      <c r="E26" s="145"/>
      <c r="F26" s="65"/>
      <c r="G26" s="59" t="str">
        <f>IF($D$10&gt;=L12,IF(AND(C26=0,D26=0,F26=0)=TRUE,'Podpůrný list pro výpočty'!$C$13,IF(AND(C26=0,D26=0)=TRUE,'Podpůrný list pro výpočty'!$C$19,IF(F26&gt;0,YEAR('Podpůrný list pro výpočty'!$C$40)-YEAR(F26),'Podpůrný list pro výpočty'!$C$20))),"")</f>
        <v/>
      </c>
      <c r="H26" s="27" t="str">
        <f>IF($D$10&gt;=L12,IF(OR(AND(C26=0,D26=0),F26=0)=FALSE,"",IF(AND(C26=0,D26=0,F26=0)=TRUE,'Podpůrný list pro výpočty'!$C$9,'Podpůrný list pro výpočty'!$C$21)),IF((AND(C26=0,D26=0,F26=0)=TRUE),"",'Podpůrný list pro výpočty'!$C$10))</f>
        <v/>
      </c>
      <c r="L26" s="94">
        <v>25</v>
      </c>
    </row>
    <row r="27" spans="2:12" ht="15.75" x14ac:dyDescent="0.25">
      <c r="B27" s="58" t="s">
        <v>62</v>
      </c>
      <c r="C27" s="64"/>
      <c r="D27" s="145"/>
      <c r="E27" s="145"/>
      <c r="F27" s="65"/>
      <c r="G27" s="59" t="str">
        <f>IF($D$10&gt;=L13,IF(AND(C27=0,D27=0,F27=0)=TRUE,'Podpůrný list pro výpočty'!$C$13,IF(AND(C27=0,D27=0)=TRUE,'Podpůrný list pro výpočty'!$C$19,IF(F27&gt;0,YEAR('Podpůrný list pro výpočty'!$C$40)-YEAR(F27),'Podpůrný list pro výpočty'!$C$20))),"")</f>
        <v/>
      </c>
      <c r="H27" s="27" t="str">
        <f>IF($D$10&gt;=L13,IF(OR(AND(C27=0,D27=0),F27=0)=FALSE,"",IF(AND(C27=0,D27=0,F27=0)=TRUE,'Podpůrný list pro výpočty'!$C$9,'Podpůrný list pro výpočty'!$C$21)),IF((AND(C27=0,D27=0,F27=0)=TRUE),"",'Podpůrný list pro výpočty'!$C$10))</f>
        <v/>
      </c>
    </row>
    <row r="28" spans="2:12" ht="15.75" x14ac:dyDescent="0.25">
      <c r="B28" s="58" t="s">
        <v>63</v>
      </c>
      <c r="C28" s="64"/>
      <c r="D28" s="145"/>
      <c r="E28" s="145"/>
      <c r="F28" s="65"/>
      <c r="G28" s="59" t="str">
        <f>IF($D$10&gt;=L14,IF(AND(C28=0,D28=0,F28=0)=TRUE,'Podpůrný list pro výpočty'!$C$13,IF(AND(C28=0,D28=0)=TRUE,'Podpůrný list pro výpočty'!$C$19,IF(F28&gt;0,YEAR('Podpůrný list pro výpočty'!$C$40)-YEAR(F28),'Podpůrný list pro výpočty'!$C$20))),"")</f>
        <v/>
      </c>
      <c r="H28" s="27" t="str">
        <f>IF($D$10&gt;=L14,IF(OR(AND(C28=0,D28=0),F28=0)=FALSE,"",IF(AND(C28=0,D28=0,F28=0)=TRUE,'Podpůrný list pro výpočty'!$C$9,'Podpůrný list pro výpočty'!$C$21)),IF((AND(C28=0,D28=0,F28=0)=TRUE),"",'Podpůrný list pro výpočty'!$C$10))</f>
        <v/>
      </c>
    </row>
    <row r="29" spans="2:12" ht="15.75" x14ac:dyDescent="0.25">
      <c r="B29" s="58" t="s">
        <v>64</v>
      </c>
      <c r="C29" s="64"/>
      <c r="D29" s="145"/>
      <c r="E29" s="145"/>
      <c r="F29" s="65"/>
      <c r="G29" s="59" t="str">
        <f>IF($D$10&gt;=L15,IF(AND(C29=0,D29=0,F29=0)=TRUE,'Podpůrný list pro výpočty'!$C$13,IF(AND(C29=0,D29=0)=TRUE,'Podpůrný list pro výpočty'!$C$19,IF(F29&gt;0,YEAR('Podpůrný list pro výpočty'!$C$40)-YEAR(F29),'Podpůrný list pro výpočty'!$C$20))),"")</f>
        <v/>
      </c>
      <c r="H29" s="27" t="str">
        <f>IF($D$10&gt;=L15,IF(OR(AND(C29=0,D29=0),F29=0)=FALSE,"",IF(AND(C29=0,D29=0,F29=0)=TRUE,'Podpůrný list pro výpočty'!$C$9,'Podpůrný list pro výpočty'!$C$21)),IF((AND(C29=0,D29=0,F29=0)=TRUE),"",'Podpůrný list pro výpočty'!$C$10))</f>
        <v/>
      </c>
      <c r="J29" s="97"/>
    </row>
    <row r="30" spans="2:12" ht="15.75" x14ac:dyDescent="0.25">
      <c r="B30" s="58" t="s">
        <v>65</v>
      </c>
      <c r="C30" s="64"/>
      <c r="D30" s="145"/>
      <c r="E30" s="145"/>
      <c r="F30" s="65"/>
      <c r="G30" s="59" t="str">
        <f>IF($D$10&gt;=L16,IF(AND(C30=0,D30=0,F30=0)=TRUE,'Podpůrný list pro výpočty'!$C$13,IF(AND(C30=0,D30=0)=TRUE,'Podpůrný list pro výpočty'!$C$19,IF(F30&gt;0,YEAR('Podpůrný list pro výpočty'!$C$40)-YEAR(F30),'Podpůrný list pro výpočty'!$C$20))),"")</f>
        <v/>
      </c>
      <c r="H30" s="27" t="str">
        <f>IF($D$10&gt;=L16,IF(OR(AND(C30=0,D30=0),F30=0)=FALSE,"",IF(AND(C30=0,D30=0,F30=0)=TRUE,'Podpůrný list pro výpočty'!$C$9,'Podpůrný list pro výpočty'!$C$21)),IF((AND(C30=0,D30=0,F30=0)=TRUE),"",'Podpůrný list pro výpočty'!$C$10))</f>
        <v/>
      </c>
    </row>
    <row r="31" spans="2:12" ht="15.75" x14ac:dyDescent="0.25">
      <c r="B31" s="58" t="s">
        <v>66</v>
      </c>
      <c r="C31" s="64"/>
      <c r="D31" s="145"/>
      <c r="E31" s="145"/>
      <c r="F31" s="65"/>
      <c r="G31" s="59" t="str">
        <f>IF($D$10&gt;=L17,IF(AND(C31=0,D31=0,F31=0)=TRUE,'Podpůrný list pro výpočty'!$C$13,IF(AND(C31=0,D31=0)=TRUE,'Podpůrný list pro výpočty'!$C$19,IF(F31&gt;0,YEAR('Podpůrný list pro výpočty'!$C$40)-YEAR(F31),'Podpůrný list pro výpočty'!$C$20))),"")</f>
        <v/>
      </c>
      <c r="H31" s="27" t="str">
        <f>IF($D$10&gt;=L17,IF(OR(AND(C31=0,D31=0),F31=0)=FALSE,"",IF(AND(C31=0,D31=0,F31=0)=TRUE,'Podpůrný list pro výpočty'!$C$9,'Podpůrný list pro výpočty'!$C$21)),IF((AND(C31=0,D31=0,F31=0)=TRUE),"",'Podpůrný list pro výpočty'!$C$10))</f>
        <v/>
      </c>
    </row>
    <row r="32" spans="2:12" ht="15.75" x14ac:dyDescent="0.25">
      <c r="B32" s="58" t="s">
        <v>67</v>
      </c>
      <c r="C32" s="64"/>
      <c r="D32" s="145"/>
      <c r="E32" s="145"/>
      <c r="F32" s="65"/>
      <c r="G32" s="59" t="str">
        <f>IF($D$10&gt;=L18,IF(AND(C32=0,D32=0,F32=0)=TRUE,'Podpůrný list pro výpočty'!$C$13,IF(AND(C32=0,D32=0)=TRUE,'Podpůrný list pro výpočty'!$C$19,IF(F32&gt;0,YEAR('Podpůrný list pro výpočty'!$C$40)-YEAR(F32),'Podpůrný list pro výpočty'!$C$20))),"")</f>
        <v/>
      </c>
      <c r="H32" s="27" t="str">
        <f>IF($D$10&gt;=L18,IF(OR(AND(C32=0,D32=0),F32=0)=FALSE,"",IF(AND(C32=0,D32=0,F32=0)=TRUE,'Podpůrný list pro výpočty'!$C$9,'Podpůrný list pro výpočty'!$C$21)),IF((AND(C32=0,D32=0,F32=0)=TRUE),"",'Podpůrný list pro výpočty'!$C$10))</f>
        <v/>
      </c>
    </row>
    <row r="33" spans="2:8" ht="15.75" x14ac:dyDescent="0.25">
      <c r="B33" s="58" t="s">
        <v>68</v>
      </c>
      <c r="C33" s="64"/>
      <c r="D33" s="145"/>
      <c r="E33" s="145"/>
      <c r="F33" s="65"/>
      <c r="G33" s="59" t="str">
        <f>IF($D$10&gt;=L19,IF(AND(C33=0,D33=0,F33=0)=TRUE,'Podpůrný list pro výpočty'!$C$13,IF(AND(C33=0,D33=0)=TRUE,'Podpůrný list pro výpočty'!$C$19,IF(F33&gt;0,YEAR('Podpůrný list pro výpočty'!$C$40)-YEAR(F33),'Podpůrný list pro výpočty'!$C$20))),"")</f>
        <v/>
      </c>
      <c r="H33" s="27" t="str">
        <f>IF($D$10&gt;=L19,IF(OR(AND(C33=0,D33=0),F33=0)=FALSE,"",IF(AND(C33=0,D33=0,F33=0)=TRUE,'Podpůrný list pro výpočty'!$C$9,'Podpůrný list pro výpočty'!$C$21)),IF((AND(C33=0,D33=0,F33=0)=TRUE),"",'Podpůrný list pro výpočty'!$C$10))</f>
        <v/>
      </c>
    </row>
    <row r="34" spans="2:8" ht="15.75" x14ac:dyDescent="0.25">
      <c r="B34" s="58" t="s">
        <v>69</v>
      </c>
      <c r="C34" s="64"/>
      <c r="D34" s="145"/>
      <c r="E34" s="145"/>
      <c r="F34" s="65"/>
      <c r="G34" s="59" t="str">
        <f>IF($D$10&gt;=L20,IF(AND(C34=0,D34=0,F34=0)=TRUE,'Podpůrný list pro výpočty'!$C$13,IF(AND(C34=0,D34=0)=TRUE,'Podpůrný list pro výpočty'!$C$19,IF(F34&gt;0,YEAR('Podpůrný list pro výpočty'!$C$40)-YEAR(F34),'Podpůrný list pro výpočty'!$C$20))),"")</f>
        <v/>
      </c>
      <c r="H34" s="27" t="str">
        <f>IF($D$10&gt;=L20,IF(OR(AND(C34=0,D34=0),F34=0)=FALSE,"",IF(AND(C34=0,D34=0,F34=0)=TRUE,'Podpůrný list pro výpočty'!$C$9,'Podpůrný list pro výpočty'!$C$21)),IF((AND(C34=0,D34=0,F34=0)=TRUE),"",'Podpůrný list pro výpočty'!$C$10))</f>
        <v/>
      </c>
    </row>
    <row r="35" spans="2:8" ht="15.75" x14ac:dyDescent="0.25">
      <c r="B35" s="58" t="s">
        <v>70</v>
      </c>
      <c r="C35" s="64"/>
      <c r="D35" s="145"/>
      <c r="E35" s="145"/>
      <c r="F35" s="65"/>
      <c r="G35" s="59" t="str">
        <f>IF($D$10&gt;=L21,IF(AND(C35=0,D35=0,F35=0)=TRUE,'Podpůrný list pro výpočty'!$C$13,IF(AND(C35=0,D35=0)=TRUE,'Podpůrný list pro výpočty'!$C$19,IF(F35&gt;0,YEAR('Podpůrný list pro výpočty'!$C$40)-YEAR(F35),'Podpůrný list pro výpočty'!$C$20))),"")</f>
        <v/>
      </c>
      <c r="H35" s="27" t="str">
        <f>IF($D$10&gt;=L21,IF(OR(AND(C35=0,D35=0),F35=0)=FALSE,"",IF(AND(C35=0,D35=0,F35=0)=TRUE,'Podpůrný list pro výpočty'!$C$9,'Podpůrný list pro výpočty'!$C$21)),IF((AND(C35=0,D35=0,F35=0)=TRUE),"",'Podpůrný list pro výpočty'!$C$10))</f>
        <v/>
      </c>
    </row>
    <row r="36" spans="2:8" ht="15.75" x14ac:dyDescent="0.25">
      <c r="B36" s="58" t="s">
        <v>71</v>
      </c>
      <c r="C36" s="64"/>
      <c r="D36" s="145"/>
      <c r="E36" s="145"/>
      <c r="F36" s="65"/>
      <c r="G36" s="59" t="str">
        <f>IF($D$10&gt;=L22,IF(AND(C36=0,D36=0,F36=0)=TRUE,'Podpůrný list pro výpočty'!$C$13,IF(AND(C36=0,D36=0)=TRUE,'Podpůrný list pro výpočty'!$C$19,IF(F36&gt;0,YEAR('Podpůrný list pro výpočty'!$C$40)-YEAR(F36),'Podpůrný list pro výpočty'!$C$20))),"")</f>
        <v/>
      </c>
      <c r="H36" s="27" t="str">
        <f>IF($D$10&gt;=L22,IF(OR(AND(C36=0,D36=0),F36=0)=FALSE,"",IF(AND(C36=0,D36=0,F36=0)=TRUE,'Podpůrný list pro výpočty'!$C$9,'Podpůrný list pro výpočty'!$C$21)),IF((AND(C36=0,D36=0,F36=0)=TRUE),"",'Podpůrný list pro výpočty'!$C$10))</f>
        <v/>
      </c>
    </row>
    <row r="37" spans="2:8" ht="15.75" x14ac:dyDescent="0.25">
      <c r="B37" s="58" t="s">
        <v>72</v>
      </c>
      <c r="C37" s="64"/>
      <c r="D37" s="145"/>
      <c r="E37" s="145"/>
      <c r="F37" s="65"/>
      <c r="G37" s="59" t="str">
        <f>IF($D$10&gt;=L23,IF(AND(C37=0,D37=0,F37=0)=TRUE,'Podpůrný list pro výpočty'!$C$13,IF(AND(C37=0,D37=0)=TRUE,'Podpůrný list pro výpočty'!$C$19,IF(F37&gt;0,YEAR('Podpůrný list pro výpočty'!$C$40)-YEAR(F37),'Podpůrný list pro výpočty'!$C$20))),"")</f>
        <v/>
      </c>
      <c r="H37" s="27" t="str">
        <f>IF($D$10&gt;=L23,IF(OR(AND(C37=0,D37=0),F37=0)=FALSE,"",IF(AND(C37=0,D37=0,F37=0)=TRUE,'Podpůrný list pro výpočty'!$C$9,'Podpůrný list pro výpočty'!$C$21)),IF((AND(C37=0,D37=0,F37=0)=TRUE),"",'Podpůrný list pro výpočty'!$C$10))</f>
        <v/>
      </c>
    </row>
    <row r="38" spans="2:8" ht="15.75" x14ac:dyDescent="0.25">
      <c r="B38" s="58" t="s">
        <v>73</v>
      </c>
      <c r="C38" s="64"/>
      <c r="D38" s="145"/>
      <c r="E38" s="145"/>
      <c r="F38" s="65"/>
      <c r="G38" s="59" t="str">
        <f>IF($D$10&gt;=L24,IF(AND(C38=0,D38=0,F38=0)=TRUE,'Podpůrný list pro výpočty'!$C$13,IF(AND(C38=0,D38=0)=TRUE,'Podpůrný list pro výpočty'!$C$19,IF(F38&gt;0,YEAR('Podpůrný list pro výpočty'!$C$40)-YEAR(F38),'Podpůrný list pro výpočty'!$C$20))),"")</f>
        <v/>
      </c>
      <c r="H38" s="27" t="str">
        <f>IF($D$10&gt;=L24,IF(OR(AND(C38=0,D38=0),F38=0)=FALSE,"",IF(AND(C38=0,D38=0,F38=0)=TRUE,'Podpůrný list pro výpočty'!$C$9,'Podpůrný list pro výpočty'!$C$21)),IF((AND(C38=0,D38=0,F38=0)=TRUE),"",'Podpůrný list pro výpočty'!$C$10))</f>
        <v/>
      </c>
    </row>
    <row r="39" spans="2:8" ht="15.75" x14ac:dyDescent="0.25">
      <c r="B39" s="58" t="s">
        <v>74</v>
      </c>
      <c r="C39" s="64"/>
      <c r="D39" s="145"/>
      <c r="E39" s="145"/>
      <c r="F39" s="65"/>
      <c r="G39" s="59" t="str">
        <f>IF($D$10&gt;=L25,IF(AND(C39=0,D39=0,F39=0)=TRUE,'Podpůrný list pro výpočty'!$C$13,IF(AND(C39=0,D39=0)=TRUE,'Podpůrný list pro výpočty'!$C$19,IF(F39&gt;0,YEAR('Podpůrný list pro výpočty'!$C$40)-YEAR(F39),'Podpůrný list pro výpočty'!$C$20))),"")</f>
        <v/>
      </c>
      <c r="H39" s="27" t="str">
        <f>IF($D$10&gt;=L25,IF(OR(AND(C39=0,D39=0),F39=0)=FALSE,"",IF(AND(C39=0,D39=0,F39=0)=TRUE,'Podpůrný list pro výpočty'!$C$9,'Podpůrný list pro výpočty'!$C$21)),IF((AND(C39=0,D39=0,F39=0)=TRUE),"",'Podpůrný list pro výpočty'!$C$10))</f>
        <v/>
      </c>
    </row>
    <row r="40" spans="2:8" ht="16.5" thickBot="1" x14ac:dyDescent="0.3">
      <c r="B40" s="60" t="s">
        <v>75</v>
      </c>
      <c r="C40" s="66"/>
      <c r="D40" s="144"/>
      <c r="E40" s="144"/>
      <c r="F40" s="67"/>
      <c r="G40" s="61" t="str">
        <f>IF($D$10&gt;=L26,IF(AND(C40=0,D40=0,F40=0)=TRUE,'Podpůrný list pro výpočty'!$C$13,IF(AND(C40=0,D40=0)=TRUE,'Podpůrný list pro výpočty'!$C$19,IF(F40&gt;0,YEAR('Podpůrný list pro výpočty'!$C$40)-YEAR(F40),'Podpůrný list pro výpočty'!$C$20))),"")</f>
        <v/>
      </c>
      <c r="H40" s="27" t="str">
        <f>IF($D$10&gt;=L26,IF(OR(AND(C40=0,D40=0),F40=0)=FALSE,"",IF(AND(C40=0,D40=0,F40=0)=TRUE,'Podpůrný list pro výpočty'!$C$9,'Podpůrný list pro výpočty'!$C$21)),IF((AND(C40=0,D40=0,F40=0)=TRUE),"",'Podpůrný list pro výpočty'!$C$10))</f>
        <v/>
      </c>
    </row>
  </sheetData>
  <sheetProtection algorithmName="SHA-512" hashValue="ZAvNil7A4C1fyCgKQXN8M5ls/TmdqggEnqBmzW+fsm5v+23aiceRhYQ8jY0NVbTI7EnCRweNwm0SpUrmb2O+lw==" saltValue="ucXgPRlf11JVRaoias2gLA==" spinCount="100000" sheet="1" objects="1" scenarios="1" selectLockedCells="1"/>
  <mergeCells count="52">
    <mergeCell ref="B5:C5"/>
    <mergeCell ref="D5:E5"/>
    <mergeCell ref="F5:G5"/>
    <mergeCell ref="A1:G1"/>
    <mergeCell ref="B3:E3"/>
    <mergeCell ref="B4:C4"/>
    <mergeCell ref="D4:E4"/>
    <mergeCell ref="F4:G4"/>
    <mergeCell ref="B6:C6"/>
    <mergeCell ref="D6:E6"/>
    <mergeCell ref="F6:G6"/>
    <mergeCell ref="B7:E7"/>
    <mergeCell ref="B8:C8"/>
    <mergeCell ref="D8:E8"/>
    <mergeCell ref="F8:G8"/>
    <mergeCell ref="B9:C9"/>
    <mergeCell ref="D9:E9"/>
    <mergeCell ref="F9:G9"/>
    <mergeCell ref="B10:C10"/>
    <mergeCell ref="D10:E10"/>
    <mergeCell ref="F10:G10"/>
    <mergeCell ref="D21:E21"/>
    <mergeCell ref="B11:C12"/>
    <mergeCell ref="F11:G13"/>
    <mergeCell ref="B14:E14"/>
    <mergeCell ref="F14:G14"/>
    <mergeCell ref="B15:C15"/>
    <mergeCell ref="D15:E15"/>
    <mergeCell ref="D16:E16"/>
    <mergeCell ref="D17:E17"/>
    <mergeCell ref="D18:E18"/>
    <mergeCell ref="D19:E19"/>
    <mergeCell ref="D20:E20"/>
    <mergeCell ref="D33:E33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40:E40"/>
    <mergeCell ref="D34:E34"/>
    <mergeCell ref="D35:E35"/>
    <mergeCell ref="D36:E36"/>
    <mergeCell ref="D37:E37"/>
    <mergeCell ref="D38:E38"/>
    <mergeCell ref="D39:E39"/>
  </mergeCells>
  <conditionalFormatting sqref="D4:E6 D8:D11 E8:E9 E11">
    <cfRule type="expression" dxfId="11" priority="4">
      <formula>D4=""</formula>
    </cfRule>
  </conditionalFormatting>
  <conditionalFormatting sqref="B16:B40">
    <cfRule type="expression" dxfId="10" priority="1">
      <formula>OR(AND(C16=0,D16=0),F16=0)=FALSE</formula>
    </cfRule>
  </conditionalFormatting>
  <conditionalFormatting sqref="A1:G1">
    <cfRule type="expression" dxfId="9" priority="3">
      <formula>$A$1&lt;&gt;$J$3</formula>
    </cfRule>
  </conditionalFormatting>
  <conditionalFormatting sqref="A2:H40">
    <cfRule type="expression" dxfId="8" priority="2">
      <formula>$A$1&lt;&gt;$J$3</formula>
    </cfRule>
  </conditionalFormatting>
  <conditionalFormatting sqref="B16:B39">
    <cfRule type="expression" dxfId="7" priority="5">
      <formula>$D$10&gt;=L2</formula>
    </cfRule>
  </conditionalFormatting>
  <conditionalFormatting sqref="C16:C39">
    <cfRule type="expression" dxfId="6" priority="6">
      <formula>$D$10&gt;=L2</formula>
    </cfRule>
  </conditionalFormatting>
  <conditionalFormatting sqref="F16:F39">
    <cfRule type="expression" dxfId="5" priority="8">
      <formula>$D$10&gt;=L2</formula>
    </cfRule>
  </conditionalFormatting>
  <conditionalFormatting sqref="G16:G39">
    <cfRule type="expression" dxfId="4" priority="9">
      <formula>$D$10&gt;=L2</formula>
    </cfRule>
  </conditionalFormatting>
  <conditionalFormatting sqref="D16:E39">
    <cfRule type="expression" dxfId="3" priority="7">
      <formula>$D$10&gt;=L2</formula>
    </cfRule>
  </conditionalFormatting>
  <conditionalFormatting sqref="B40:F40">
    <cfRule type="expression" dxfId="2" priority="11">
      <formula>$D$10=$L$26</formula>
    </cfRule>
  </conditionalFormatting>
  <conditionalFormatting sqref="G40">
    <cfRule type="expression" dxfId="1" priority="10">
      <formula>$D$10=$L$26</formula>
    </cfRule>
  </conditionalFormatting>
  <conditionalFormatting sqref="F11">
    <cfRule type="expression" dxfId="0" priority="12">
      <formula>$F$11=$J$4</formula>
    </cfRule>
  </conditionalFormatting>
  <dataValidations count="5">
    <dataValidation type="date" operator="lessThanOrEqual" allowBlank="1" showErrorMessage="1" errorTitle="Tornádo říká:" error="Pokoušíte se zadat datum, které je v budoucnosti." sqref="F16:F40">
      <formula1>TODAY()</formula1>
    </dataValidation>
    <dataValidation type="whole" allowBlank="1" showErrorMessage="1" errorTitle="Tornádo říká:" error="Prosím zadejte počet soutěžících, který odpovídá zvolené soutěžní kategorii. Počty soutěžících pro jednotlivé soutěžní kategorie naleznete v Propozicích soutěže Tornádo 2018." sqref="D10">
      <formula1>J6</formula1>
      <formula2>J7</formula2>
    </dataValidation>
    <dataValidation type="whole" allowBlank="1" showErrorMessage="1" errorTitle="Tornádo říká:" error="Prosím zadejte počet soutěžících, který odpovídá zvolené soutěžní kategorii. Počty soutěžících pro jednotlivé soutěžní kategorie naleznete v Propozicích soutěže Tornádo 2018." sqref="E10">
      <formula1>K9</formula1>
      <formula2>K10</formula2>
    </dataValidation>
    <dataValidation type="time" allowBlank="1" showInputMessage="1" showErrorMessage="1" errorTitle="Tornádo říká:" error="Prosím zadejte čas, který odpovídá zvolené soutěžní kategorii. Časy pro jednotlivé soutěžní kategorie naleznete v Propozicích soutěže Tornádo 2018." sqref="D9">
      <formula1>J9</formula1>
      <formula2>J10</formula2>
    </dataValidation>
    <dataValidation type="time" allowBlank="1" showInputMessage="1" showErrorMessage="1" errorTitle="Tornádo říká:" error="Prosím zadejte čas, který odpovídá zvolené soutěžní kategorii. Časy pro jednotlivé soutěžní kategorie naleznete v Propozicích soutěže Tornádo 2018." sqref="E9">
      <formula1>K11</formula1>
      <formula2>K12</formula2>
    </dataValidation>
  </dataValidations>
  <pageMargins left="0.31496062992125984" right="0.31496062992125984" top="0.59055118110236227" bottom="0.59055118110236227" header="0" footer="0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errorTitle="Tornádo říká:" error="Prosím vyberte výkonnostní třídu ze seznamu. Stávající text smažte a rozklikněte šipku vedle buňky._x000a_">
          <x14:formula1>
            <xm:f>IF('Základní informace o klubu'!$C$5=$A$1,'Podpůrný list pro výpočty'!$B$59:$B$60,'Podpůrný list pro výpočty'!$B$63:$B$64)</xm:f>
          </x14:formula1>
          <xm:sqref>D6:E6</xm:sqref>
        </x14:dataValidation>
        <x14:dataValidation type="list" allowBlank="1" showInputMessage="1" showErrorMessage="1" errorTitle="Tornádo říká:" error="Prosím vyberte věkovou kategorii ze seznamu. Stávající text smažte a rozklikněte šipku vedle buňky.">
          <x14:formula1>
            <xm:f>IF('Základní informace o klubu'!$C$5=$A$1,'Podpůrný list pro výpočty'!$B$45:$B$48,'Podpůrný list pro výpočty'!$B$63:$B$64)</xm:f>
          </x14:formula1>
          <xm:sqref>D5:E5</xm:sqref>
        </x14:dataValidation>
        <x14:dataValidation type="list" allowBlank="1" showInputMessage="1" showErrorMessage="1" errorTitle="Tornádo říká:" error="Prosím vyberte soutěžní kategorii ze seznamu. Stávající text smažte a rozklikněte šipku vedle buňky._x000a_">
          <x14:formula1>
            <xm:f>IF('Základní informace o klubu'!$C$5=$A$1,'Podpůrný list pro výpočty'!$B$51:$B$56,'Podpůrný list pro výpočty'!$B$63:$B$64)</xm:f>
          </x14:formula1>
          <xm:sqref>D4:E4</xm:sqref>
        </x14:dataValidation>
        <x14:dataValidation type="list" errorStyle="warning" allowBlank="1" showInputMessage="1" showErrorMessage="1" errorTitle="Tornádo říká:" error="Pokoušíte se zadat trenéra, který není uveden v seznamu. Prosím, doplňte jej na list: &quot;Základní informace o klubu&quot;.">
          <x14:formula1>
            <xm:f>IF('Základní informace o klubu'!$C$5=$A$1,'Základní informace o klubu'!$D$14:$D$21,'Podpůrný list pro výpočty'!$B$63:$B$64)</xm:f>
          </x14:formula1>
          <xm:sqref>E12</xm:sqref>
        </x14:dataValidation>
        <x14:dataValidation type="list" errorStyle="warning" allowBlank="1" showInputMessage="1" showErrorMessage="1" errorTitle="Tornádo říká:" error="Pokoušíte se zadat trenéra, který není uveden v seznamu. Prosím, doplňte jej na list: &quot;Základní informace o klubu&quot;." promptTitle="Tornádo říká:" prompt="Jména všech trenérů zadejte na listu: &quot;Základní informace o klubu&quot;, poté jen vybírejte ze seznamu.">
          <x14:formula1>
            <xm:f>IF('Základní informace o klubu'!$C$5=$A$1,'Základní informace o klubu'!$D$14:$D$21,'Podpůrný list pro výpočty'!$B$63:$B$64)</xm:f>
          </x14:formula1>
          <xm:sqref>E11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/>
  </sheetPr>
  <dimension ref="A1:I34"/>
  <sheetViews>
    <sheetView showGridLines="0" tabSelected="1" zoomScaleNormal="100" zoomScaleSheetLayoutView="100" workbookViewId="0">
      <selection activeCell="C5" sqref="C5:D5"/>
    </sheetView>
  </sheetViews>
  <sheetFormatPr defaultRowHeight="15" x14ac:dyDescent="0.25"/>
  <cols>
    <col min="1" max="1" width="1.42578125" style="27" customWidth="1"/>
    <col min="2" max="2" width="22.85546875" style="27" customWidth="1"/>
    <col min="3" max="3" width="3.5703125" style="27" bestFit="1" customWidth="1"/>
    <col min="4" max="4" width="33.5703125" style="27" customWidth="1"/>
    <col min="5" max="5" width="35.7109375" style="29" customWidth="1"/>
    <col min="6" max="8" width="9.140625" style="27"/>
    <col min="9" max="9" width="10.140625" style="27" bestFit="1" customWidth="1"/>
    <col min="10" max="16384" width="9.140625" style="27"/>
  </cols>
  <sheetData>
    <row r="1" spans="1:5" ht="28.5" x14ac:dyDescent="0.45">
      <c r="A1" s="110" t="s">
        <v>32</v>
      </c>
      <c r="B1" s="110"/>
      <c r="C1" s="110"/>
      <c r="D1" s="110"/>
      <c r="E1" s="110"/>
    </row>
    <row r="2" spans="1:5" ht="15.75" customHeight="1" x14ac:dyDescent="0.45">
      <c r="A2" s="53"/>
      <c r="B2" s="53"/>
      <c r="C2" s="53"/>
      <c r="D2" s="28" t="s">
        <v>87</v>
      </c>
      <c r="E2" s="53"/>
    </row>
    <row r="3" spans="1:5" ht="7.5" customHeight="1" x14ac:dyDescent="0.25"/>
    <row r="4" spans="1:5" ht="21.75" thickBot="1" x14ac:dyDescent="0.4">
      <c r="B4" s="116" t="s">
        <v>23</v>
      </c>
      <c r="C4" s="116"/>
      <c r="D4" s="116"/>
      <c r="E4" s="116"/>
    </row>
    <row r="5" spans="1:5" ht="15.75" x14ac:dyDescent="0.25">
      <c r="B5" s="30" t="s">
        <v>5</v>
      </c>
      <c r="C5" s="117"/>
      <c r="D5" s="118"/>
    </row>
    <row r="6" spans="1:5" ht="15.75" x14ac:dyDescent="0.25">
      <c r="B6" s="31" t="s">
        <v>7</v>
      </c>
      <c r="C6" s="121"/>
      <c r="D6" s="122"/>
    </row>
    <row r="7" spans="1:5" ht="15.75" x14ac:dyDescent="0.25">
      <c r="B7" s="31" t="s">
        <v>8</v>
      </c>
      <c r="C7" s="121"/>
      <c r="D7" s="122"/>
    </row>
    <row r="8" spans="1:5" ht="15.75" x14ac:dyDescent="0.25">
      <c r="B8" s="31" t="s">
        <v>9</v>
      </c>
      <c r="C8" s="121"/>
      <c r="D8" s="122"/>
    </row>
    <row r="9" spans="1:5" ht="15.75" x14ac:dyDescent="0.25">
      <c r="B9" s="31" t="s">
        <v>6</v>
      </c>
      <c r="C9" s="121"/>
      <c r="D9" s="122"/>
    </row>
    <row r="10" spans="1:5" ht="15.75" x14ac:dyDescent="0.25">
      <c r="B10" s="31" t="s">
        <v>10</v>
      </c>
      <c r="C10" s="123"/>
      <c r="D10" s="124"/>
    </row>
    <row r="11" spans="1:5" ht="15.75" x14ac:dyDescent="0.25">
      <c r="B11" s="31" t="s">
        <v>11</v>
      </c>
      <c r="C11" s="121"/>
      <c r="D11" s="122"/>
    </row>
    <row r="12" spans="1:5" ht="16.5" thickBot="1" x14ac:dyDescent="0.3">
      <c r="B12" s="32" t="s">
        <v>27</v>
      </c>
      <c r="C12" s="119"/>
      <c r="D12" s="120"/>
    </row>
    <row r="13" spans="1:5" ht="15.75" thickBot="1" x14ac:dyDescent="0.3"/>
    <row r="14" spans="1:5" ht="15.75" x14ac:dyDescent="0.25">
      <c r="B14" s="102" t="s">
        <v>12</v>
      </c>
      <c r="C14" s="33" t="s">
        <v>13</v>
      </c>
      <c r="D14" s="39"/>
      <c r="E14" s="111"/>
    </row>
    <row r="15" spans="1:5" ht="15.75" x14ac:dyDescent="0.25">
      <c r="B15" s="103"/>
      <c r="C15" s="34" t="s">
        <v>14</v>
      </c>
      <c r="D15" s="40"/>
      <c r="E15" s="111"/>
    </row>
    <row r="16" spans="1:5" ht="15.75" x14ac:dyDescent="0.25">
      <c r="B16" s="103"/>
      <c r="C16" s="34" t="s">
        <v>15</v>
      </c>
      <c r="D16" s="40"/>
      <c r="E16" s="111"/>
    </row>
    <row r="17" spans="1:9" ht="15.75" x14ac:dyDescent="0.25">
      <c r="B17" s="103"/>
      <c r="C17" s="34" t="s">
        <v>16</v>
      </c>
      <c r="D17" s="40"/>
      <c r="E17" s="111"/>
    </row>
    <row r="18" spans="1:9" ht="15.75" x14ac:dyDescent="0.25">
      <c r="B18" s="103"/>
      <c r="C18" s="34" t="s">
        <v>17</v>
      </c>
      <c r="D18" s="40"/>
      <c r="E18" s="111"/>
    </row>
    <row r="19" spans="1:9" ht="15.75" x14ac:dyDescent="0.25">
      <c r="B19" s="103"/>
      <c r="C19" s="34" t="s">
        <v>18</v>
      </c>
      <c r="D19" s="40"/>
      <c r="E19" s="111"/>
    </row>
    <row r="20" spans="1:9" ht="15.75" x14ac:dyDescent="0.25">
      <c r="B20" s="103"/>
      <c r="C20" s="34" t="s">
        <v>19</v>
      </c>
      <c r="D20" s="40"/>
      <c r="E20" s="111"/>
    </row>
    <row r="21" spans="1:9" ht="16.5" thickBot="1" x14ac:dyDescent="0.3">
      <c r="B21" s="104"/>
      <c r="C21" s="35" t="s">
        <v>20</v>
      </c>
      <c r="D21" s="41"/>
      <c r="E21" s="111"/>
    </row>
    <row r="22" spans="1:9" ht="15.75" thickBot="1" x14ac:dyDescent="0.3"/>
    <row r="23" spans="1:9" ht="31.5" customHeight="1" x14ac:dyDescent="0.25">
      <c r="B23" s="36" t="s">
        <v>24</v>
      </c>
      <c r="C23" s="112"/>
      <c r="D23" s="113"/>
      <c r="E23" s="54"/>
    </row>
    <row r="24" spans="1:9" ht="31.5" customHeight="1" thickBot="1" x14ac:dyDescent="0.3">
      <c r="B24" s="37" t="s">
        <v>28</v>
      </c>
      <c r="C24" s="114"/>
      <c r="D24" s="115"/>
      <c r="E24" s="54"/>
    </row>
    <row r="26" spans="1:9" x14ac:dyDescent="0.25">
      <c r="A26" s="101" t="s">
        <v>119</v>
      </c>
      <c r="B26" s="101"/>
      <c r="C26" s="101"/>
      <c r="D26" s="101"/>
      <c r="E26" s="101"/>
      <c r="I26" s="86"/>
    </row>
    <row r="27" spans="1:9" x14ac:dyDescent="0.25">
      <c r="I27" s="86"/>
    </row>
    <row r="28" spans="1:9" ht="18.75" x14ac:dyDescent="0.3">
      <c r="B28" s="38" t="s">
        <v>31</v>
      </c>
      <c r="C28" s="108">
        <f>'Podpůrný list pro výpočty'!C38</f>
        <v>43168</v>
      </c>
      <c r="D28" s="108"/>
      <c r="E28" s="108"/>
    </row>
    <row r="29" spans="1:9" ht="18.75" x14ac:dyDescent="0.3">
      <c r="B29" s="38" t="s">
        <v>173</v>
      </c>
      <c r="C29" s="107">
        <f ca="1">IF(TODAY()&gt;C28,"Uzávěrka již proběhla, kontaktujte nás pro individuální přihlášení.",IF(DATEDIF(TODAY(),C28,"d")=0,"Uzávěrka je dnes.",DATEDIF(TODAY(),C28,"d")))</f>
        <v>68</v>
      </c>
      <c r="D29" s="107"/>
      <c r="E29" s="107"/>
    </row>
    <row r="30" spans="1:9" ht="18.75" x14ac:dyDescent="0.3">
      <c r="B30" s="38" t="s">
        <v>174</v>
      </c>
      <c r="C30" s="107">
        <f ca="1">IF(TODAY()&gt;'Podpůrný list pro výpočty'!C41,"Soutěž již proběhla, pro další ročník si prosím stáhněte novou přihlášku.",IF(DATEDIF(TODAY(),'Podpůrný list pro výpočty'!C41,"d")=0,"Soutěž právě probíhá.",DATEDIF(TODAY(),'Podpůrný list pro výpočty'!C41,"d")))</f>
        <v>83</v>
      </c>
      <c r="D30" s="107"/>
      <c r="E30" s="107"/>
    </row>
    <row r="32" spans="1:9" ht="30" customHeight="1" x14ac:dyDescent="0.25">
      <c r="A32" s="109" t="s">
        <v>190</v>
      </c>
      <c r="B32" s="109"/>
      <c r="C32" s="109"/>
      <c r="D32" s="109"/>
      <c r="E32" s="109"/>
    </row>
    <row r="33" spans="1:9" ht="47.25" customHeight="1" x14ac:dyDescent="0.25">
      <c r="A33" s="106" t="s">
        <v>142</v>
      </c>
      <c r="B33" s="106"/>
      <c r="C33" s="106"/>
      <c r="D33" s="106"/>
      <c r="E33" s="106"/>
      <c r="I33" s="45"/>
    </row>
    <row r="34" spans="1:9" x14ac:dyDescent="0.25">
      <c r="A34" s="105" t="s">
        <v>34</v>
      </c>
      <c r="B34" s="105"/>
      <c r="C34" s="105"/>
      <c r="D34" s="105"/>
      <c r="E34" s="105"/>
    </row>
  </sheetData>
  <sheetProtection algorithmName="SHA-512" hashValue="847dHEDuScJbA7obQwHerHxX/Gatb/hCMdKf5ZzRs8Gze7jCs9SRZ6qmShY99186sy0Ak4pt5viMt4VQXzutmg==" saltValue="K+ka2awNUNAD4nES45Iz5w==" spinCount="100000" sheet="1" objects="1" scenarios="1" selectLockedCells="1"/>
  <mergeCells count="21">
    <mergeCell ref="A1:E1"/>
    <mergeCell ref="E14:E21"/>
    <mergeCell ref="C23:D23"/>
    <mergeCell ref="C24:D24"/>
    <mergeCell ref="B4:E4"/>
    <mergeCell ref="C5:D5"/>
    <mergeCell ref="C12:D12"/>
    <mergeCell ref="C11:D11"/>
    <mergeCell ref="C10:D10"/>
    <mergeCell ref="C9:D9"/>
    <mergeCell ref="C8:D8"/>
    <mergeCell ref="C7:D7"/>
    <mergeCell ref="C6:D6"/>
    <mergeCell ref="A26:E26"/>
    <mergeCell ref="B14:B21"/>
    <mergeCell ref="A34:E34"/>
    <mergeCell ref="A33:E33"/>
    <mergeCell ref="C29:E29"/>
    <mergeCell ref="C30:E30"/>
    <mergeCell ref="C28:E28"/>
    <mergeCell ref="A32:E32"/>
  </mergeCells>
  <conditionalFormatting sqref="C23:D24 C5:D12 D14">
    <cfRule type="expression" dxfId="243" priority="1">
      <formula>C5=""</formula>
    </cfRule>
  </conditionalFormatting>
  <dataValidations count="1">
    <dataValidation type="whole" allowBlank="1" showInputMessage="1" showErrorMessage="1" errorTitle="Tornádo říká:" error="Možný počet přihlášek je 1 - 20. V případě, že chcete do soutěže přihlásit více než 20 formací, prosíme o vyplnění dalšího souboru." sqref="C24:D24">
      <formula1>1</formula1>
      <formula2>20</formula2>
    </dataValidation>
  </dataValidations>
  <pageMargins left="0.31496062992125984" right="0.31496062992125984" top="0.59055118110236227" bottom="0.59055118110236227" header="0" footer="0"/>
  <pageSetup paperSize="9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/>
  </sheetPr>
  <dimension ref="A1:N34"/>
  <sheetViews>
    <sheetView showGridLines="0" topLeftCell="A3" zoomScaleNormal="100" zoomScaleSheetLayoutView="100" workbookViewId="0">
      <selection activeCell="E11" sqref="E11:F11"/>
    </sheetView>
  </sheetViews>
  <sheetFormatPr defaultRowHeight="15" x14ac:dyDescent="0.25"/>
  <cols>
    <col min="1" max="1" width="1.42578125" style="27" customWidth="1"/>
    <col min="2" max="2" width="3.5703125" style="27" customWidth="1"/>
    <col min="3" max="3" width="25.140625" style="27" customWidth="1"/>
    <col min="4" max="4" width="7.28515625" style="27" customWidth="1"/>
    <col min="5" max="5" width="9.28515625" style="27" customWidth="1"/>
    <col min="6" max="6" width="5.28515625" style="27" customWidth="1"/>
    <col min="7" max="7" width="35" style="27" customWidth="1"/>
    <col min="8" max="8" width="10.28515625" style="27" customWidth="1"/>
    <col min="9" max="9" width="52.85546875" style="27" customWidth="1"/>
    <col min="10" max="10" width="9.140625" style="94"/>
    <col min="11" max="11" width="11.85546875" style="27" bestFit="1" customWidth="1"/>
    <col min="12" max="16384" width="9.140625" style="27"/>
  </cols>
  <sheetData>
    <row r="1" spans="1:14" ht="28.5" x14ac:dyDescent="0.45">
      <c r="A1" s="128" t="str">
        <f>IF('Základní informace o klubu'!C5=0,'Podpůrný list pro výpočty'!C7,'Základní informace o klubu'!C5)</f>
        <v>Vyplňte, prosím, název klubu na listu: "Základní informace o klubu".</v>
      </c>
      <c r="B1" s="128"/>
      <c r="C1" s="128"/>
      <c r="D1" s="128"/>
      <c r="E1" s="128"/>
      <c r="F1" s="128"/>
      <c r="G1" s="128"/>
      <c r="H1" s="128"/>
    </row>
    <row r="2" spans="1:14" x14ac:dyDescent="0.25">
      <c r="A2" s="101" t="s">
        <v>118</v>
      </c>
      <c r="B2" s="101"/>
      <c r="C2" s="101"/>
      <c r="D2" s="101"/>
      <c r="E2" s="101"/>
      <c r="F2" s="101"/>
      <c r="G2" s="101"/>
      <c r="H2" s="101"/>
      <c r="J2" s="94">
        <v>1</v>
      </c>
    </row>
    <row r="3" spans="1:14" x14ac:dyDescent="0.25">
      <c r="A3" s="101" t="s">
        <v>185</v>
      </c>
      <c r="B3" s="101"/>
      <c r="C3" s="101"/>
      <c r="D3" s="101"/>
      <c r="E3" s="101"/>
      <c r="F3" s="101"/>
      <c r="G3" s="101"/>
      <c r="H3" s="101"/>
      <c r="J3" s="94">
        <v>2</v>
      </c>
    </row>
    <row r="4" spans="1:14" x14ac:dyDescent="0.25">
      <c r="J4" s="94">
        <v>3</v>
      </c>
    </row>
    <row r="5" spans="1:14" ht="21.75" thickBot="1" x14ac:dyDescent="0.4">
      <c r="B5" s="116" t="s">
        <v>80</v>
      </c>
      <c r="C5" s="116"/>
      <c r="J5" s="94">
        <v>4</v>
      </c>
    </row>
    <row r="6" spans="1:14" ht="15.75" x14ac:dyDescent="0.25">
      <c r="B6" s="125" t="s">
        <v>77</v>
      </c>
      <c r="C6" s="126"/>
      <c r="D6" s="127"/>
      <c r="E6" s="135">
        <f>COUNTIF('Základní informace o klubu'!D14:D21,"&gt;*")</f>
        <v>0</v>
      </c>
      <c r="F6" s="136"/>
      <c r="J6" s="94">
        <v>5</v>
      </c>
    </row>
    <row r="7" spans="1:14" ht="15.75" x14ac:dyDescent="0.25">
      <c r="B7" s="132" t="s">
        <v>76</v>
      </c>
      <c r="C7" s="133"/>
      <c r="D7" s="134"/>
      <c r="E7" s="141">
        <f>'Základní informace o klubu'!C23</f>
        <v>0</v>
      </c>
      <c r="F7" s="142"/>
      <c r="J7" s="94">
        <v>6</v>
      </c>
    </row>
    <row r="8" spans="1:14" ht="15.75" x14ac:dyDescent="0.25">
      <c r="B8" s="132" t="s">
        <v>78</v>
      </c>
      <c r="C8" s="133"/>
      <c r="D8" s="134"/>
      <c r="E8" s="141">
        <f>'Základní informace o klubu'!C24</f>
        <v>0</v>
      </c>
      <c r="F8" s="142"/>
      <c r="J8" s="94">
        <v>7</v>
      </c>
    </row>
    <row r="9" spans="1:14" ht="15.75" x14ac:dyDescent="0.25">
      <c r="B9" s="132" t="s">
        <v>25</v>
      </c>
      <c r="C9" s="133"/>
      <c r="D9" s="134"/>
      <c r="E9" s="141">
        <f>SUM(F15:F34)</f>
        <v>0</v>
      </c>
      <c r="F9" s="142"/>
      <c r="G9" s="45"/>
      <c r="J9" s="94">
        <v>8</v>
      </c>
    </row>
    <row r="10" spans="1:14" ht="15.75" x14ac:dyDescent="0.25">
      <c r="B10" s="132" t="s">
        <v>29</v>
      </c>
      <c r="C10" s="133"/>
      <c r="D10" s="134"/>
      <c r="E10" s="139">
        <f>E9*'Podpůrný list pro výpočty'!C39</f>
        <v>0</v>
      </c>
      <c r="F10" s="140"/>
      <c r="J10" s="94">
        <v>9</v>
      </c>
    </row>
    <row r="11" spans="1:14" ht="16.5" thickBot="1" x14ac:dyDescent="0.3">
      <c r="B11" s="129" t="s">
        <v>163</v>
      </c>
      <c r="C11" s="130"/>
      <c r="D11" s="131"/>
      <c r="E11" s="137"/>
      <c r="F11" s="138"/>
      <c r="J11" s="94">
        <v>10</v>
      </c>
    </row>
    <row r="12" spans="1:14" x14ac:dyDescent="0.25">
      <c r="J12" s="94">
        <v>11</v>
      </c>
    </row>
    <row r="13" spans="1:14" ht="21.75" thickBot="1" x14ac:dyDescent="0.4">
      <c r="B13" s="116" t="s">
        <v>79</v>
      </c>
      <c r="C13" s="116"/>
      <c r="D13" s="116"/>
      <c r="E13" s="116"/>
      <c r="F13" s="116"/>
      <c r="J13" s="94">
        <v>12</v>
      </c>
    </row>
    <row r="14" spans="1:14" ht="16.5" thickBot="1" x14ac:dyDescent="0.3">
      <c r="B14" s="74"/>
      <c r="C14" s="75" t="s">
        <v>86</v>
      </c>
      <c r="D14" s="76" t="s">
        <v>82</v>
      </c>
      <c r="E14" s="76" t="s">
        <v>83</v>
      </c>
      <c r="F14" s="76" t="s">
        <v>84</v>
      </c>
      <c r="G14" s="76" t="s">
        <v>180</v>
      </c>
      <c r="H14" s="77" t="s">
        <v>81</v>
      </c>
      <c r="I14" s="46" t="str">
        <f>IF(COUNTIF(E15:E34,'Podpůrný list pro výpočty'!$C$14)&gt;=1,"Důvod chybového hlášení","")</f>
        <v/>
      </c>
      <c r="J14" s="94">
        <v>13</v>
      </c>
    </row>
    <row r="15" spans="1:14" ht="15.75" x14ac:dyDescent="0.25">
      <c r="B15" s="78" t="s">
        <v>13</v>
      </c>
      <c r="C15" s="80" t="str">
        <f>IF('Přihláška č. 1'!$D$8=0,"",'Přihláška č. 1'!$D$8)</f>
        <v/>
      </c>
      <c r="D15" s="81" t="str">
        <f>IF('Přihláška č. 1'!$D$9=0,"",'Přihláška č. 1'!$D$9/60)</f>
        <v/>
      </c>
      <c r="E15" s="80" t="str">
        <f>IF('Přihláška č. 1'!$J$12=0,"",'Přihláška č. 1'!$J$12)</f>
        <v/>
      </c>
      <c r="F15" s="80" t="str">
        <f>IF('Přihláška č. 1'!$D$10=0,"",IF('Základní informace o klubu'!$C$24&gt;=J2,'Přihláška č. 1'!$D$10,""))</f>
        <v/>
      </c>
      <c r="G15" s="80" t="str">
        <f>IF(F15=1,'Přihláška č. 1'!$C$16&amp; " " &amp;'Přihláška č. 1'!$D$16,IF(F15=2,'Přihláška č. 1'!$C$16&amp; " " &amp;'Přihláška č. 1'!$D$16&amp; ", " &amp;'Přihláška č. 1'!$C$17&amp; " " &amp;'Přihláška č. 1'!$D$17,IF(F15=3,LEFT('Přihláška č. 1'!$C$16,1)&amp; ". " &amp;'Přihláška č. 1'!$D$16&amp; ", " &amp;LEFT('Přihláška č. 1'!$C$17,1)&amp; ". " &amp;'Přihláška č. 1'!$D$17&amp; ", " &amp;LEFT('Přihláška č. 1'!$C$18,1)&amp; ". " &amp;'Přihláška č. 1'!$D$18,"")))</f>
        <v/>
      </c>
      <c r="H15" s="79">
        <f>IF(F15="",,F15*'Podpůrný list pro výpočty'!$C$39)</f>
        <v>0</v>
      </c>
      <c r="I15" s="27" t="str">
        <f>IF(E15='Podpůrný list pro výpočty'!$C$14,"Vyplňte soutěžní i věkovou kategorii"&amp; " " &amp;"v přihlášce číslo:"&amp; " "&amp;B15&amp; "!","")</f>
        <v/>
      </c>
      <c r="J15" s="94">
        <v>14</v>
      </c>
      <c r="N15" s="47"/>
    </row>
    <row r="16" spans="1:14" ht="15.75" x14ac:dyDescent="0.25">
      <c r="B16" s="70" t="s">
        <v>14</v>
      </c>
      <c r="C16" s="82" t="str">
        <f>IF('Přihláška č. 2'!$D$8=0,"",'Přihláška č. 2'!$D$8)</f>
        <v/>
      </c>
      <c r="D16" s="83" t="str">
        <f>IF('Přihláška č. 2'!$D$9=0,"",'Přihláška č. 2'!$D$9/60)</f>
        <v/>
      </c>
      <c r="E16" s="82" t="str">
        <f>IF('Přihláška č. 2'!$J$12=0,"",'Přihláška č. 2'!$J$12)</f>
        <v/>
      </c>
      <c r="F16" s="82" t="str">
        <f>IF('Přihláška č. 2'!$D$10=0,"",IF('Základní informace o klubu'!$C$24&gt;=J3,'Přihláška č. 2'!$D$10,""))</f>
        <v/>
      </c>
      <c r="G16" s="82" t="str">
        <f>IF(F16=1,'Přihláška č. 2'!$C$16&amp; " " &amp;'Přihláška č. 2'!$D$16,IF(F16=2,'Přihláška č. 2'!$C$16&amp; " " &amp;'Přihláška č. 2'!$D$16&amp; ", " &amp;'Přihláška č. 2'!$C$17&amp; " " &amp;'Přihláška č. 2'!$D$17,IF(F16=3,LEFT('Přihláška č. 2'!$C$16,1)&amp; ". " &amp;'Přihláška č. 2'!$D$16&amp; ", " &amp;LEFT('Přihláška č. 2'!$C$17,1)&amp; ". " &amp;'Přihláška č. 2'!$D$17&amp; ", " &amp;LEFT('Přihláška č. 2'!$C$18,1)&amp; ". " &amp;'Přihláška č. 2'!$D$18,"")))</f>
        <v/>
      </c>
      <c r="H16" s="71">
        <f>IF(F16="",,F16*'Podpůrný list pro výpočty'!$C$39)</f>
        <v>0</v>
      </c>
      <c r="I16" s="27" t="str">
        <f>IF(E16='Podpůrný list pro výpočty'!$C$14,"Vyplňte soutěžní i věkovou kategorii"&amp; " " &amp;"v přihlášce číslo:"&amp; " "&amp;B16&amp; "!","")</f>
        <v/>
      </c>
      <c r="J16" s="94">
        <v>15</v>
      </c>
    </row>
    <row r="17" spans="2:10" ht="15.75" x14ac:dyDescent="0.25">
      <c r="B17" s="70" t="s">
        <v>15</v>
      </c>
      <c r="C17" s="82" t="str">
        <f>IF('Přihláška č. 3'!$D$8=0,"",'Přihláška č. 3'!$D$8)</f>
        <v/>
      </c>
      <c r="D17" s="83" t="str">
        <f>IF('Přihláška č. 3'!$D$9=0,"",'Přihláška č. 3'!$D$9/60)</f>
        <v/>
      </c>
      <c r="E17" s="82" t="str">
        <f>IF('Přihláška č. 3'!$J$12=0,"",'Přihláška č. 3'!$J$12)</f>
        <v/>
      </c>
      <c r="F17" s="82" t="str">
        <f>IF('Přihláška č. 3'!$D$10=0,"",IF('Základní informace o klubu'!$C$24&gt;=J4,'Přihláška č. 3'!$D$10,""))</f>
        <v/>
      </c>
      <c r="G17" s="82" t="str">
        <f>IF(F17=1,'Přihláška č. 3'!$C$16&amp; " " &amp;'Přihláška č. 3'!$D$16,IF(F17=2,'Přihláška č. 3'!$C$16&amp; " " &amp;'Přihláška č. 3'!$D$16&amp; ", " &amp;'Přihláška č. 3'!$C$17&amp; " " &amp;'Přihláška č. 3'!$D$17,IF(F17=3,LEFT('Přihláška č. 3'!$C$16,1)&amp; ". " &amp;'Přihláška č. 3'!$D$16&amp; ", " &amp;LEFT('Přihláška č. 3'!$C$17,1)&amp; ". " &amp;'Přihláška č. 3'!$D$17&amp; ", " &amp;LEFT('Přihláška č. 3'!$C$18,1)&amp; ". " &amp;'Přihláška č. 3'!$D$18,"")))</f>
        <v/>
      </c>
      <c r="H17" s="71">
        <f>IF(F17="",,F17*'Podpůrný list pro výpočty'!$C$39)</f>
        <v>0</v>
      </c>
      <c r="I17" s="27" t="str">
        <f>IF(E17='Podpůrný list pro výpočty'!$C$14,"Vyplňte soutěžní i věkovou kategorii"&amp; " " &amp;"v přihlášce číslo:"&amp; " "&amp;B17&amp; "!","")</f>
        <v/>
      </c>
      <c r="J17" s="94">
        <v>16</v>
      </c>
    </row>
    <row r="18" spans="2:10" ht="15.75" x14ac:dyDescent="0.25">
      <c r="B18" s="70" t="s">
        <v>16</v>
      </c>
      <c r="C18" s="82" t="str">
        <f>IF('Přihláška č. 4'!$D$8=0,"",'Přihláška č. 4'!$D$8)</f>
        <v/>
      </c>
      <c r="D18" s="83" t="str">
        <f>IF('Přihláška č. 4'!$D$9=0,"",'Přihláška č. 4'!$D$9/60)</f>
        <v/>
      </c>
      <c r="E18" s="82" t="str">
        <f>IF('Přihláška č. 4'!$J$12=0,"",'Přihláška č. 4'!$J$12)</f>
        <v/>
      </c>
      <c r="F18" s="82" t="str">
        <f>IF('Přihláška č. 4'!$D$10=0,"",IF('Základní informace o klubu'!$C$24&gt;=J5,'Přihláška č. 4'!$D$10,""))</f>
        <v/>
      </c>
      <c r="G18" s="82" t="str">
        <f>IF(F18=1,'Přihláška č. 4'!$C$16&amp; " " &amp;'Přihláška č. 4'!$D$16,IF(F18=2,'Přihláška č. 4'!$C$16&amp; " " &amp;'Přihláška č. 4'!$D$16&amp; ", " &amp;'Přihláška č. 4'!$C$17&amp; " " &amp;'Přihláška č. 4'!$D$17,IF(F18=3,LEFT('Přihláška č. 4'!$C$16,1)&amp; ". " &amp;'Přihláška č. 4'!$D$16&amp; ", " &amp;LEFT('Přihláška č. 4'!$C$17,1)&amp; ". " &amp;'Přihláška č. 4'!$D$17&amp; ", " &amp;LEFT('Přihláška č. 4'!$C$18,1)&amp; ". " &amp;'Přihláška č. 4'!$D$18,"")))</f>
        <v/>
      </c>
      <c r="H18" s="71">
        <f>IF(F18="",,F18*'Podpůrný list pro výpočty'!$C$39)</f>
        <v>0</v>
      </c>
      <c r="I18" s="27" t="str">
        <f>IF(E18='Podpůrný list pro výpočty'!$C$14,"Vyplňte soutěžní i věkovou kategorii"&amp; " " &amp;"v přihlášce číslo:"&amp; " "&amp;B18&amp; "!","")</f>
        <v/>
      </c>
      <c r="J18" s="94">
        <v>17</v>
      </c>
    </row>
    <row r="19" spans="2:10" ht="15.75" x14ac:dyDescent="0.25">
      <c r="B19" s="70" t="s">
        <v>17</v>
      </c>
      <c r="C19" s="82" t="str">
        <f>IF('Přihláška č. 5'!$D$8=0,"",'Přihláška č. 5'!$D$8)</f>
        <v/>
      </c>
      <c r="D19" s="83" t="str">
        <f>IF('Přihláška č. 5'!$D$9=0,"",'Přihláška č. 5'!$D$9/60)</f>
        <v/>
      </c>
      <c r="E19" s="82" t="str">
        <f>IF('Přihláška č. 5'!$J$12=0,"",'Přihláška č. 5'!$J$12)</f>
        <v/>
      </c>
      <c r="F19" s="82" t="str">
        <f>IF('Přihláška č. 5'!$D$10=0,"",IF('Základní informace o klubu'!$C$24&gt;=J6,'Přihláška č. 5'!$D$10,""))</f>
        <v/>
      </c>
      <c r="G19" s="82" t="str">
        <f>IF(F19=1,'Přihláška č. 5'!$C$16&amp; " " &amp;'Přihláška č. 5'!$D$16,IF(F19=2,'Přihláška č. 5'!$C$16&amp; " " &amp;'Přihláška č. 5'!$D$16&amp; ", " &amp;'Přihláška č. 5'!$C$17&amp; " " &amp;'Přihláška č. 5'!$D$17,IF(F19=3,LEFT('Přihláška č. 5'!$C$16,1)&amp; ". " &amp;'Přihláška č. 5'!$D$16&amp; ", " &amp;LEFT('Přihláška č. 5'!$C$17,1)&amp; ". " &amp;'Přihláška č. 5'!$D$17&amp; ", " &amp;LEFT('Přihláška č. 5'!$C$18,1)&amp; ". " &amp;'Přihláška č. 5'!$D$18,"")))</f>
        <v/>
      </c>
      <c r="H19" s="71">
        <f>IF(F19="",,F19*'Podpůrný list pro výpočty'!$C$39)</f>
        <v>0</v>
      </c>
      <c r="I19" s="27" t="str">
        <f>IF(E19='Podpůrný list pro výpočty'!$C$14,"Vyplňte soutěžní i věkovou kategorii"&amp; " " &amp;"v přihlášce číslo:"&amp; " "&amp;B19&amp; "!","")</f>
        <v/>
      </c>
      <c r="J19" s="94">
        <v>18</v>
      </c>
    </row>
    <row r="20" spans="2:10" ht="15.75" x14ac:dyDescent="0.25">
      <c r="B20" s="70" t="s">
        <v>18</v>
      </c>
      <c r="C20" s="82" t="str">
        <f>IF('Přihláška č. 6'!$D$8=0,"",'Přihláška č. 6'!$D$8)</f>
        <v/>
      </c>
      <c r="D20" s="83" t="str">
        <f>IF('Přihláška č. 6'!$D$9=0,"",'Přihláška č. 6'!$D$9/60)</f>
        <v/>
      </c>
      <c r="E20" s="82" t="str">
        <f>IF('Přihláška č. 6'!$J$12=0,"",'Přihláška č. 6'!$J$12)</f>
        <v/>
      </c>
      <c r="F20" s="82" t="str">
        <f>IF('Přihláška č. 6'!$D$10=0,"",IF('Základní informace o klubu'!$C$24&gt;=J7,'Přihláška č. 6'!$D$10,""))</f>
        <v/>
      </c>
      <c r="G20" s="82" t="str">
        <f>IF(F20=1,'Přihláška č. 6'!$C$16&amp; " " &amp;'Přihláška č. 6'!$D$16,IF(F20=2,'Přihláška č. 6'!$C$16&amp; " " &amp;'Přihláška č. 6'!$D$16&amp; ", " &amp;'Přihláška č. 6'!$C$17&amp; " " &amp;'Přihláška č. 6'!$D$17,IF(F20=3,LEFT('Přihláška č. 6'!$C$16,1)&amp; ". " &amp;'Přihláška č. 6'!$D$16&amp; ", " &amp;LEFT('Přihláška č. 6'!$C$17,1)&amp; ". " &amp;'Přihláška č. 6'!$D$17&amp; ", " &amp;LEFT('Přihláška č. 6'!$C$18,1)&amp; ". " &amp;'Přihláška č. 6'!$D$18,"")))</f>
        <v/>
      </c>
      <c r="H20" s="71">
        <f>IF(F20="",,F20*'Podpůrný list pro výpočty'!$C$39)</f>
        <v>0</v>
      </c>
      <c r="I20" s="27" t="str">
        <f>IF(E20='Podpůrný list pro výpočty'!$C$14,"Vyplňte soutěžní i věkovou kategorii"&amp; " " &amp;"v přihlášce číslo:"&amp; " "&amp;B20&amp; "!","")</f>
        <v/>
      </c>
      <c r="J20" s="94">
        <v>19</v>
      </c>
    </row>
    <row r="21" spans="2:10" ht="15.75" x14ac:dyDescent="0.25">
      <c r="B21" s="70" t="s">
        <v>19</v>
      </c>
      <c r="C21" s="82" t="str">
        <f>IF('Přihláška č. 7'!$D$8=0,"",'Přihláška č. 7'!$D$8)</f>
        <v/>
      </c>
      <c r="D21" s="83" t="str">
        <f>IF('Přihláška č. 7'!$D$9=0,"",'Přihláška č. 7'!$D$9/60)</f>
        <v/>
      </c>
      <c r="E21" s="82" t="str">
        <f>IF('Přihláška č. 7'!$J$12=0,"",'Přihláška č. 7'!$J$12)</f>
        <v/>
      </c>
      <c r="F21" s="82" t="str">
        <f>IF('Přihláška č. 7'!$D$10=0,"",IF('Základní informace o klubu'!$C$24&gt;=J8,'Přihláška č. 7'!$D$10,""))</f>
        <v/>
      </c>
      <c r="G21" s="82" t="str">
        <f>IF(F21=1,'Přihláška č. 7'!$C$16&amp; " " &amp;'Přihláška č. 7'!$D$16,IF(F21=2,'Přihláška č. 7'!$C$16&amp; " " &amp;'Přihláška č. 7'!$D$16&amp; ", " &amp;'Přihláška č. 7'!$C$17&amp; " " &amp;'Přihláška č. 7'!$D$17,IF(F21=3,LEFT('Přihláška č. 7'!$C$16,1)&amp; ". " &amp;'Přihláška č. 7'!$D$16&amp; ", " &amp;LEFT('Přihláška č. 7'!$C$17,1)&amp; ". " &amp;'Přihláška č. 7'!$D$17&amp; ", " &amp;LEFT('Přihláška č. 7'!$C$18,1)&amp; ". " &amp;'Přihláška č. 7'!$D$18,"")))</f>
        <v/>
      </c>
      <c r="H21" s="71">
        <f>IF(F21="",,F21*'Podpůrný list pro výpočty'!$C$39)</f>
        <v>0</v>
      </c>
      <c r="I21" s="27" t="str">
        <f>IF(E21='Podpůrný list pro výpočty'!$C$14,"Vyplňte soutěžní i věkovou kategorii"&amp; " " &amp;"v přihlášce číslo:"&amp; " "&amp;B21&amp; "!","")</f>
        <v/>
      </c>
      <c r="J21" s="94">
        <v>20</v>
      </c>
    </row>
    <row r="22" spans="2:10" ht="15.75" x14ac:dyDescent="0.25">
      <c r="B22" s="70" t="s">
        <v>20</v>
      </c>
      <c r="C22" s="82" t="str">
        <f>IF('Přihláška č. 8'!$D$8=0,"",'Přihláška č. 8'!$D$8)</f>
        <v/>
      </c>
      <c r="D22" s="83" t="str">
        <f>IF('Přihláška č. 8'!$D$9=0,"",'Přihláška č. 8'!$D$9/60)</f>
        <v/>
      </c>
      <c r="E22" s="82" t="str">
        <f>IF('Přihláška č. 8'!$J$12=0,"",'Přihláška č. 8'!$J$12)</f>
        <v/>
      </c>
      <c r="F22" s="82" t="str">
        <f>IF('Přihláška č. 8'!$D$10=0,"",IF('Základní informace o klubu'!$C$24&gt;=J9,'Přihláška č. 8'!$D$10,""))</f>
        <v/>
      </c>
      <c r="G22" s="82" t="str">
        <f>IF(F22=1,'Přihláška č. 8'!$C$16&amp; " " &amp;'Přihláška č. 8'!$D$16,IF(F22=2,'Přihláška č. 8'!$C$16&amp; " " &amp;'Přihláška č. 8'!$D$16&amp; ", " &amp;'Přihláška č. 8'!$C$17&amp; " " &amp;'Přihláška č. 8'!$D$17,IF(F22=3,LEFT('Přihláška č. 8'!$C$16,1)&amp; ". " &amp;'Přihláška č. 8'!$D$16&amp; ", " &amp;LEFT('Přihláška č. 8'!$C$17,1)&amp; ". " &amp;'Přihláška č. 8'!$D$17&amp; ", " &amp;LEFT('Přihláška č. 8'!$C$18,1)&amp; ". " &amp;'Přihláška č. 8'!$D$18,"")))</f>
        <v/>
      </c>
      <c r="H22" s="71">
        <f>IF(F22="",,F22*'Podpůrný list pro výpočty'!$C$39)</f>
        <v>0</v>
      </c>
      <c r="I22" s="27" t="str">
        <f>IF(E22='Podpůrný list pro výpočty'!$C$14,"Vyplňte soutěžní i věkovou kategorii"&amp; " " &amp;"v přihlášce číslo:"&amp; " "&amp;B22&amp; "!","")</f>
        <v/>
      </c>
    </row>
    <row r="23" spans="2:10" ht="15.75" x14ac:dyDescent="0.25">
      <c r="B23" s="70" t="s">
        <v>21</v>
      </c>
      <c r="C23" s="82" t="str">
        <f>IF('Přihláška č. 9'!$D$8=0,"",'Přihláška č. 9'!$D$8)</f>
        <v/>
      </c>
      <c r="D23" s="83" t="str">
        <f>IF('Přihláška č. 9'!$D$9=0,"",'Přihláška č. 9'!$D$9/60)</f>
        <v/>
      </c>
      <c r="E23" s="82" t="str">
        <f>IF('Přihláška č. 9'!$J$12=0,"",'Přihláška č. 9'!$J$12)</f>
        <v/>
      </c>
      <c r="F23" s="82" t="str">
        <f>IF('Přihláška č. 9'!$D$10=0,"",IF('Základní informace o klubu'!$C$24&gt;=J10,'Přihláška č. 9'!$D$10,""))</f>
        <v/>
      </c>
      <c r="G23" s="82" t="str">
        <f>IF(F23=1,'Přihláška č. 9'!$C$16&amp; " " &amp;'Přihláška č. 9'!$D$16,IF(F23=2,'Přihláška č. 9'!$C$16&amp; " " &amp;'Přihláška č. 9'!$D$16&amp; ", " &amp;'Přihláška č. 9'!$C$17&amp; " " &amp;'Přihláška č. 9'!$D$17,IF(F23=3,LEFT('Přihláška č. 9'!$C$16,1)&amp; ". " &amp;'Přihláška č. 9'!$D$16&amp; ", " &amp;LEFT('Přihláška č. 9'!$C$17,1)&amp; ". " &amp;'Přihláška č. 9'!$D$17&amp; ", " &amp;LEFT('Přihláška č. 9'!$C$18,1)&amp; ". " &amp;'Přihláška č. 9'!$D$18,"")))</f>
        <v/>
      </c>
      <c r="H23" s="71">
        <f>IF(F23="",,F23*'Podpůrný list pro výpočty'!$C$39)</f>
        <v>0</v>
      </c>
      <c r="I23" s="27" t="str">
        <f>IF(E23='Podpůrný list pro výpočty'!$C$14,"Vyplňte soutěžní i věkovou kategorii"&amp; " " &amp;"v přihlášce číslo:"&amp; " "&amp;B23&amp; "!","")</f>
        <v/>
      </c>
      <c r="J23" s="94">
        <f>'Základní informace o klubu'!C24</f>
        <v>0</v>
      </c>
    </row>
    <row r="24" spans="2:10" ht="15.75" x14ac:dyDescent="0.25">
      <c r="B24" s="70" t="s">
        <v>22</v>
      </c>
      <c r="C24" s="82" t="str">
        <f>IF('Přihláška č. 10'!$D$8=0,"",'Přihláška č. 10'!$D$8)</f>
        <v/>
      </c>
      <c r="D24" s="83" t="str">
        <f>IF('Přihláška č. 10'!$D$9=0,"",'Přihláška č. 10'!$D$9/60)</f>
        <v/>
      </c>
      <c r="E24" s="82" t="str">
        <f>IF('Přihláška č. 10'!$J$12=0,"",'Přihláška č. 10'!$J$12)</f>
        <v/>
      </c>
      <c r="F24" s="82" t="str">
        <f>IF('Přihláška č. 10'!$D$10=0,"",IF('Základní informace o klubu'!$C$24&gt;=J11,'Přihláška č. 10'!$D$10,""))</f>
        <v/>
      </c>
      <c r="G24" s="82" t="str">
        <f>IF(F24=1,'Přihláška č. 10'!$C$16&amp; " " &amp;'Přihláška č. 10'!$D$16,IF(F24=2,'Přihláška č. 10'!$C$16&amp; " " &amp;'Přihláška č. 10'!$D$16&amp; ", " &amp;'Přihláška č. 10'!$C$17&amp; " " &amp;'Přihláška č. 10'!$D$17,IF(F24=3,LEFT('Přihláška č. 10'!$C$16,1)&amp; ". " &amp;'Přihláška č. 10'!$D$16&amp; ", " &amp;LEFT('Přihláška č. 10'!$C$17,1)&amp; ". " &amp;'Přihláška č. 10'!$D$17&amp; ", " &amp;LEFT('Přihláška č. 10'!$C$18,1)&amp; ". " &amp;'Přihláška č. 10'!$D$18,"")))</f>
        <v/>
      </c>
      <c r="H24" s="71">
        <f>IF(F24="",,F24*'Podpůrný list pro výpočty'!$C$39)</f>
        <v>0</v>
      </c>
      <c r="I24" s="27" t="str">
        <f>IF(E24='Podpůrný list pro výpočty'!$C$14,"Vyplňte soutěžní i věkovou kategorii"&amp; " " &amp;"v přihlášce číslo:"&amp; " "&amp;B24&amp; "!","")</f>
        <v/>
      </c>
    </row>
    <row r="25" spans="2:10" ht="15.75" x14ac:dyDescent="0.25">
      <c r="B25" s="70" t="s">
        <v>61</v>
      </c>
      <c r="C25" s="82" t="str">
        <f>IF('Přihláška č. 11'!$D$8=0,"",'Přihláška č. 11'!$D$8)</f>
        <v/>
      </c>
      <c r="D25" s="83" t="str">
        <f>IF('Přihláška č. 11'!$D$9=0,"",'Přihláška č. 11'!$D$9/60)</f>
        <v/>
      </c>
      <c r="E25" s="82" t="str">
        <f>IF('Přihláška č. 11'!$J$12=0,"",'Přihláška č. 11'!$J$12)</f>
        <v/>
      </c>
      <c r="F25" s="82" t="str">
        <f>IF('Přihláška č. 11'!$D$10=0,"",IF('Základní informace o klubu'!$C$24&gt;=J12,'Přihláška č. 11'!$D$10,""))</f>
        <v/>
      </c>
      <c r="G25" s="82" t="str">
        <f>IF(F25=1,'Přihláška č. 11'!$C$16&amp; " " &amp;'Přihláška č. 11'!$D$16,IF(F25=2,'Přihláška č. 11'!$C$16&amp; " " &amp;'Přihláška č. 11'!$D$16&amp; ", " &amp;'Přihláška č. 11'!$C$17&amp; " " &amp;'Přihláška č. 11'!$D$17,IF(F25=3,LEFT('Přihláška č. 11'!$C$16,1)&amp; ". " &amp;'Přihláška č. 11'!$D$16&amp; ", " &amp;LEFT('Přihláška č. 11'!$C$17,1)&amp; ". " &amp;'Přihláška č. 11'!$D$17&amp; ", " &amp;LEFT('Přihláška č. 11'!$C$18,1)&amp; ". " &amp;'Přihláška č. 11'!$D$18,"")))</f>
        <v/>
      </c>
      <c r="H25" s="71">
        <f>IF(F25="",,F25*'Podpůrný list pro výpočty'!$C$39)</f>
        <v>0</v>
      </c>
      <c r="I25" s="27" t="str">
        <f>IF(E25='Podpůrný list pro výpočty'!$C$14,"Vyplňte soutěžní i věkovou kategorii"&amp; " " &amp;"v přihlášce číslo:"&amp; " "&amp;B25&amp; "!","")</f>
        <v/>
      </c>
    </row>
    <row r="26" spans="2:10" ht="15.75" x14ac:dyDescent="0.25">
      <c r="B26" s="70" t="s">
        <v>62</v>
      </c>
      <c r="C26" s="82" t="str">
        <f>IF('Přihláška č. 12'!$D$8=0,"",'Přihláška č. 12'!$D$8)</f>
        <v/>
      </c>
      <c r="D26" s="83" t="str">
        <f>IF('Přihláška č. 12'!$D$9=0,"",'Přihláška č. 12'!$D$9/60)</f>
        <v/>
      </c>
      <c r="E26" s="82" t="str">
        <f>IF('Přihláška č. 12'!$J$12=0,"",'Přihláška č. 12'!$J$12)</f>
        <v/>
      </c>
      <c r="F26" s="82" t="str">
        <f>IF('Přihláška č. 12'!$D$10=0,"",IF('Základní informace o klubu'!$C$24&gt;=J13,'Přihláška č. 12'!$D$10,""))</f>
        <v/>
      </c>
      <c r="G26" s="82" t="str">
        <f>IF(F26=12,'Přihláška č. 1'!$C$16&amp; " " &amp;'Přihláška č. 12'!$D$16,IF(F26=2,'Přihláška č. 12'!$C$16&amp; " " &amp;'Přihláška č. 12'!$D$16&amp; ", " &amp;'Přihláška č. 12'!$C$17&amp; " " &amp;'Přihláška č. 12'!$D$17,IF(F26=3,LEFT('Přihláška č. 12'!$C$16,1)&amp; ". " &amp;'Přihláška č. 12'!$D$16&amp; ", " &amp;LEFT('Přihláška č. 12'!$C$17,1)&amp; ". " &amp;'Přihláška č. 12'!$D$17&amp; ", " &amp;LEFT('Přihláška č. 12'!$C$18,1)&amp; ". " &amp;'Přihláška č. 12'!$D$18,"")))</f>
        <v/>
      </c>
      <c r="H26" s="71">
        <f>IF(F26="",,F26*'Podpůrný list pro výpočty'!$C$39)</f>
        <v>0</v>
      </c>
      <c r="I26" s="27" t="str">
        <f>IF(E26='Podpůrný list pro výpočty'!$C$14,"Vyplňte soutěžní i věkovou kategorii"&amp; " " &amp;"v přihlášce číslo:"&amp; " "&amp;B26&amp; "!","")</f>
        <v/>
      </c>
    </row>
    <row r="27" spans="2:10" ht="15.75" x14ac:dyDescent="0.25">
      <c r="B27" s="70" t="s">
        <v>63</v>
      </c>
      <c r="C27" s="82" t="str">
        <f>IF('Přihláška č. 13'!$D$8=0,"",'Přihláška č. 13'!$D$8)</f>
        <v/>
      </c>
      <c r="D27" s="83" t="str">
        <f>IF('Přihláška č. 13'!$D$9=0,"",'Přihláška č. 13'!$D$9/60)</f>
        <v/>
      </c>
      <c r="E27" s="82" t="str">
        <f>IF('Přihláška č. 13'!$J$12=0,"",'Přihláška č. 13'!$J$12)</f>
        <v/>
      </c>
      <c r="F27" s="82" t="str">
        <f>IF('Přihláška č. 13'!$D$10=0,"",IF('Základní informace o klubu'!$C$24&gt;=J14,'Přihláška č. 13'!$D$10,""))</f>
        <v/>
      </c>
      <c r="G27" s="82" t="str">
        <f>IF(F27=1,'Přihláška č. 13'!$C$16&amp; " " &amp;'Přihláška č. 13'!$D$16,IF(F27=2,'Přihláška č. 13'!$C$16&amp; " " &amp;'Přihláška č. 13'!$D$16&amp; ", " &amp;'Přihláška č. 13'!$C$17&amp; " " &amp;'Přihláška č. 13'!$D$17,IF(F27=3,LEFT('Přihláška č. 13'!$C$16,1)&amp; ". " &amp;'Přihláška č. 13'!$D$16&amp; ", " &amp;LEFT('Přihláška č. 13'!$C$17,1)&amp; ". " &amp;'Přihláška č. 13'!$D$17&amp; ", " &amp;LEFT('Přihláška č. 13'!$C$18,1)&amp; ". " &amp;'Přihláška č. 13'!$D$18,"")))</f>
        <v/>
      </c>
      <c r="H27" s="71">
        <f>IF(F27="",,F27*'Podpůrný list pro výpočty'!$C$39)</f>
        <v>0</v>
      </c>
      <c r="I27" s="27" t="str">
        <f>IF(E27='Podpůrný list pro výpočty'!$C$14,"Vyplňte soutěžní i věkovou kategorii"&amp; " " &amp;"v přihlášce číslo:"&amp; " "&amp;B27&amp; "!","")</f>
        <v/>
      </c>
    </row>
    <row r="28" spans="2:10" ht="15.75" x14ac:dyDescent="0.25">
      <c r="B28" s="70" t="s">
        <v>64</v>
      </c>
      <c r="C28" s="82" t="str">
        <f>IF('Přihláška č. 14'!$D$8=0,"",'Přihláška č. 14'!$D$8)</f>
        <v/>
      </c>
      <c r="D28" s="83" t="str">
        <f>IF('Přihláška č. 14'!$D$9=0,"",'Přihláška č. 14'!$D$9/60)</f>
        <v/>
      </c>
      <c r="E28" s="82" t="str">
        <f>IF('Přihláška č. 14'!$J$12=0,"",'Přihláška č. 14'!$J$12)</f>
        <v/>
      </c>
      <c r="F28" s="82" t="str">
        <f>IF('Přihláška č. 14'!$D$10=0,"",IF('Základní informace o klubu'!$C$24&gt;=J15,'Přihláška č. 14'!$D$10,""))</f>
        <v/>
      </c>
      <c r="G28" s="82" t="str">
        <f>IF(F28=1,'Přihláška č. 14'!$C$16&amp; " " &amp;'Přihláška č. 14'!$D$16,IF(F28=2,'Přihláška č. 14'!$C$16&amp; " " &amp;'Přihláška č. 14'!$D$16&amp; ", " &amp;'Přihláška č. 14'!$C$17&amp; " " &amp;'Přihláška č. 14'!$D$17,IF(F28=3,LEFT('Přihláška č. 14'!$C$16,1)&amp; ". " &amp;'Přihláška č. 14'!$D$16&amp; ", " &amp;LEFT('Přihláška č. 14'!$C$17,1)&amp; ". " &amp;'Přihláška č. 14'!$D$17&amp; ", " &amp;LEFT('Přihláška č. 14'!$C$18,1)&amp; ". " &amp;'Přihláška č. 14'!$D$18,"")))</f>
        <v/>
      </c>
      <c r="H28" s="71">
        <f>IF(F28="",,F28*'Podpůrný list pro výpočty'!$C$39)</f>
        <v>0</v>
      </c>
      <c r="I28" s="27" t="str">
        <f>IF(E28='Podpůrný list pro výpočty'!$C$14,"Vyplňte soutěžní i věkovou kategorii"&amp; " " &amp;"v přihlášce číslo:"&amp; " "&amp;B28&amp; "!","")</f>
        <v/>
      </c>
    </row>
    <row r="29" spans="2:10" ht="15.75" x14ac:dyDescent="0.25">
      <c r="B29" s="70" t="s">
        <v>65</v>
      </c>
      <c r="C29" s="82" t="str">
        <f>IF('Přihláška č. 15'!$D$8=0,"",'Přihláška č. 15'!$D$8)</f>
        <v/>
      </c>
      <c r="D29" s="83" t="str">
        <f>IF('Přihláška č. 15'!$D$9=0,"",'Přihláška č. 15'!$D$9/60)</f>
        <v/>
      </c>
      <c r="E29" s="82" t="str">
        <f>IF('Přihláška č. 15'!$J$12=0,"",'Přihláška č. 15'!$J$12)</f>
        <v/>
      </c>
      <c r="F29" s="82" t="str">
        <f>IF('Přihláška č. 15'!$D$10=0,"",IF('Základní informace o klubu'!$C$24&gt;=J16,'Přihláška č. 15'!$D$10,""))</f>
        <v/>
      </c>
      <c r="G29" s="82" t="str">
        <f>IF(F29=1,'Přihláška č. 15'!$C$16&amp; " " &amp;'Přihláška č. 15'!$D$16,IF(F29=2,'Přihláška č. 15'!$C$16&amp; " " &amp;'Přihláška č. 15'!$D$16&amp; ", " &amp;'Přihláška č. 15'!$C$17&amp; " " &amp;'Přihláška č. 15'!$D$17,IF(F29=3,LEFT('Přihláška č. 15'!$C$16,1)&amp; ". " &amp;'Přihláška č. 15'!$D$16&amp; ", " &amp;LEFT('Přihláška č. 15'!$C$17,1)&amp; ". " &amp;'Přihláška č. 15'!$D$17&amp; ", " &amp;LEFT('Přihláška č. 15'!$C$18,1)&amp; ". " &amp;'Přihláška č. 15'!$D$18,"")))</f>
        <v/>
      </c>
      <c r="H29" s="71">
        <f>IF(F29="",,F29*'Podpůrný list pro výpočty'!$C$39)</f>
        <v>0</v>
      </c>
      <c r="I29" s="27" t="str">
        <f>IF(E29='Podpůrný list pro výpočty'!$C$14,"Vyplňte soutěžní i věkovou kategorii"&amp; " " &amp;"v přihlášce číslo:"&amp; " "&amp;B29&amp; "!","")</f>
        <v/>
      </c>
    </row>
    <row r="30" spans="2:10" ht="15.75" x14ac:dyDescent="0.25">
      <c r="B30" s="70" t="s">
        <v>66</v>
      </c>
      <c r="C30" s="82" t="str">
        <f>IF('Přihláška č. 16'!$D$8=0,"",'Přihláška č. 16'!$D$8)</f>
        <v/>
      </c>
      <c r="D30" s="83" t="str">
        <f>IF('Přihláška č. 16'!$D$9=0,"",'Přihláška č. 16'!$D$9/60)</f>
        <v/>
      </c>
      <c r="E30" s="82" t="str">
        <f>IF('Přihláška č. 16'!$J$12=0,"",'Přihláška č. 16'!$J$12)</f>
        <v/>
      </c>
      <c r="F30" s="82" t="str">
        <f>IF('Přihláška č. 16'!$D$10=0,"",IF('Základní informace o klubu'!$C$24&gt;=J17,'Přihláška č. 16'!$D$10,""))</f>
        <v/>
      </c>
      <c r="G30" s="82" t="str">
        <f>IF(F30=1,'Přihláška č. 16'!$C$16&amp; " " &amp;'Přihláška č. 16'!$D$16,IF(F30=2,'Přihláška č. 16'!$C$16&amp; " " &amp;'Přihláška č. 16'!$D$16&amp; ", " &amp;'Přihláška č. 16'!$C$17&amp; " " &amp;'Přihláška č. 16'!$D$17,IF(F30=3,LEFT('Přihláška č. 16'!$C$16,1)&amp; ". " &amp;'Přihláška č. 16'!$D$16&amp; ", " &amp;LEFT('Přihláška č. 16'!$C$17,1)&amp; ". " &amp;'Přihláška č. 16'!$D$17&amp; ", " &amp;LEFT('Přihláška č. 16'!$C$18,1)&amp; ". " &amp;'Přihláška č. 16'!$D$18,"")))</f>
        <v/>
      </c>
      <c r="H30" s="71">
        <f>IF(F30="",,F30*'Podpůrný list pro výpočty'!$C$39)</f>
        <v>0</v>
      </c>
      <c r="I30" s="27" t="str">
        <f>IF(E30='Podpůrný list pro výpočty'!$C$14,"Vyplňte soutěžní i věkovou kategorii"&amp; " " &amp;"v přihlášce číslo:"&amp; " "&amp;B30&amp; "!","")</f>
        <v/>
      </c>
    </row>
    <row r="31" spans="2:10" ht="15.75" x14ac:dyDescent="0.25">
      <c r="B31" s="70" t="s">
        <v>67</v>
      </c>
      <c r="C31" s="82" t="str">
        <f>IF('Přihláška č. 17'!$D$8=0,"",'Přihláška č. 17'!$D$8)</f>
        <v/>
      </c>
      <c r="D31" s="83" t="str">
        <f>IF('Přihláška č. 17'!$D$9=0,"",'Přihláška č. 17'!$D$9/60)</f>
        <v/>
      </c>
      <c r="E31" s="82" t="str">
        <f>IF('Přihláška č. 17'!$J$12=0,"",'Přihláška č. 17'!$J$12)</f>
        <v/>
      </c>
      <c r="F31" s="82" t="str">
        <f>IF('Přihláška č. 17'!$D$10=0,"",IF('Základní informace o klubu'!$C$24&gt;=J18,'Přihláška č. 17'!$D$10,""))</f>
        <v/>
      </c>
      <c r="G31" s="82" t="str">
        <f>IF(F31=1,'Přihláška č. 17'!$C$16&amp; " " &amp;'Přihláška č. 17'!$D$16,IF(F31=2,'Přihláška č. 17'!$C$16&amp; " " &amp;'Přihláška č. 17'!$D$16&amp; ", " &amp;'Přihláška č. 17'!$C$17&amp; " " &amp;'Přihláška č. 17'!$D$17,IF(F31=3,LEFT('Přihláška č. 17'!$C$16,1)&amp; ". " &amp;'Přihláška č. 17'!$D$16&amp; ", " &amp;LEFT('Přihláška č. 17'!$C$17,1)&amp; ". " &amp;'Přihláška č. 17'!$D$17&amp; ", " &amp;LEFT('Přihláška č. 17'!$C$18,1)&amp; ". " &amp;'Přihláška č. 17'!$D$18,"")))</f>
        <v/>
      </c>
      <c r="H31" s="71">
        <f>IF(F31="",,F31*'Podpůrný list pro výpočty'!$C$39)</f>
        <v>0</v>
      </c>
      <c r="I31" s="27" t="str">
        <f>IF(E31='Podpůrný list pro výpočty'!$C$14,"Vyplňte soutěžní i věkovou kategorii"&amp; " " &amp;"v přihlášce číslo:"&amp; " "&amp;B31&amp; "!","")</f>
        <v/>
      </c>
    </row>
    <row r="32" spans="2:10" ht="15.75" x14ac:dyDescent="0.25">
      <c r="B32" s="70" t="s">
        <v>68</v>
      </c>
      <c r="C32" s="82" t="str">
        <f>IF('Přihláška č. 18'!$D$8=0,"",'Přihláška č. 18'!$D$8)</f>
        <v/>
      </c>
      <c r="D32" s="83" t="str">
        <f>IF('Přihláška č. 18'!$D$9=0,"",'Přihláška č. 18'!$D$9/60)</f>
        <v/>
      </c>
      <c r="E32" s="82" t="str">
        <f>IF('Přihláška č. 18'!$J$12=0,"",'Přihláška č. 18'!$J$12)</f>
        <v/>
      </c>
      <c r="F32" s="82" t="str">
        <f>IF('Přihláška č. 18'!$D$10=0,"",IF('Základní informace o klubu'!$C$24&gt;=J19,'Přihláška č. 18'!$D$10,""))</f>
        <v/>
      </c>
      <c r="G32" s="82" t="str">
        <f>IF(F32=1,'Přihláška č. 18'!$C$16&amp; " " &amp;'Přihláška č. 18'!$D$16,IF(F32=2,'Přihláška č. 18'!$C$16&amp; " " &amp;'Přihláška č. 18'!$D$16&amp; ", " &amp;'Přihláška č. 18'!$C$17&amp; " " &amp;'Přihláška č. 18'!$D$17,IF(F32=3,LEFT('Přihláška č. 18'!$C$16,1)&amp; ". " &amp;'Přihláška č. 18'!$D$16&amp; ", " &amp;LEFT('Přihláška č. 18'!$C$17,1)&amp; ". " &amp;'Přihláška č. 18'!$D$17&amp; ", " &amp;LEFT('Přihláška č. 18'!$C$18,1)&amp; ". " &amp;'Přihláška č. 18'!$D$18,"")))</f>
        <v/>
      </c>
      <c r="H32" s="71">
        <f>IF(F32="",,F32*'Podpůrný list pro výpočty'!$C$39)</f>
        <v>0</v>
      </c>
      <c r="I32" s="27" t="str">
        <f>IF(E32='Podpůrný list pro výpočty'!$C$14,"Vyplňte soutěžní i věkovou kategorii"&amp; " " &amp;"v přihlášce číslo:"&amp; " "&amp;B32&amp; "!","")</f>
        <v/>
      </c>
    </row>
    <row r="33" spans="2:9" ht="15.75" x14ac:dyDescent="0.25">
      <c r="B33" s="70" t="s">
        <v>69</v>
      </c>
      <c r="C33" s="82" t="str">
        <f>IF('Přihláška č. 19'!$D$8=0,"",'Přihláška č. 19'!$D$8)</f>
        <v/>
      </c>
      <c r="D33" s="83" t="str">
        <f>IF('Přihláška č. 19'!$D$9=0,"",'Přihláška č. 19'!$D$9/60)</f>
        <v/>
      </c>
      <c r="E33" s="82" t="str">
        <f>IF('Přihláška č. 19'!$J$12=0,"",'Přihláška č. 19'!$J$12)</f>
        <v/>
      </c>
      <c r="F33" s="82" t="str">
        <f>IF('Přihláška č. 19'!$D$10=0,"",IF('Základní informace o klubu'!$C$24&gt;=J20,'Přihláška č. 19'!$D$10,""))</f>
        <v/>
      </c>
      <c r="G33" s="82" t="str">
        <f>IF(F33=1,'Přihláška č. 19'!$C$16&amp; " " &amp;'Přihláška č. 19'!$D$16,IF(F33=2,'Přihláška č. 19'!$C$16&amp; " " &amp;'Přihláška č. 19'!$D$16&amp; ", " &amp;'Přihláška č. 19'!$C$17&amp; " " &amp;'Přihláška č. 19'!$D$17,IF(F33=3,LEFT('Přihláška č. 19'!$C$16,1)&amp; ". " &amp;'Přihláška č. 19'!$D$16&amp; ", " &amp;LEFT('Přihláška č. 19'!$C$17,1)&amp; ". " &amp;'Přihláška č. 19'!$D$17&amp; ", " &amp;LEFT('Přihláška č. 19'!$C$18,1)&amp; ". " &amp;'Přihláška č. 19'!$D$18,"")))</f>
        <v/>
      </c>
      <c r="H33" s="71">
        <f>IF(F33="",,F33*'Podpůrný list pro výpočty'!$C$39)</f>
        <v>0</v>
      </c>
      <c r="I33" s="27" t="str">
        <f>IF(E33='Podpůrný list pro výpočty'!$C$14,"Vyplňte soutěžní i věkovou kategorii"&amp; " " &amp;"v přihlášce číslo:"&amp; " "&amp;B33&amp; "!","")</f>
        <v/>
      </c>
    </row>
    <row r="34" spans="2:9" ht="16.5" thickBot="1" x14ac:dyDescent="0.3">
      <c r="B34" s="72" t="s">
        <v>70</v>
      </c>
      <c r="C34" s="84" t="str">
        <f>IF('Přihláška č. 20'!$D$8=0,"",'Přihláška č. 20'!$D$8)</f>
        <v/>
      </c>
      <c r="D34" s="85" t="str">
        <f>IF('Přihláška č. 20'!$D$9=0,"",'Přihláška č. 20'!$D$9/60)</f>
        <v/>
      </c>
      <c r="E34" s="84" t="str">
        <f>IF('Přihláška č. 20'!$J$12=0,"",'Přihláška č. 20'!$J$12)</f>
        <v/>
      </c>
      <c r="F34" s="84" t="str">
        <f>IF('Přihláška č. 20'!$D$10=0,"",IF('Základní informace o klubu'!$C$24&gt;=J21,'Přihláška č. 20'!$D$10,""))</f>
        <v/>
      </c>
      <c r="G34" s="84" t="str">
        <f>IF(F34=1,'Přihláška č. 20'!$C$16&amp; " " &amp;'Přihláška č. 20'!$D$16,IF(F34=2,'Přihláška č. 20'!$C$16&amp; " " &amp;'Přihláška č. 20'!$D$16&amp; ", " &amp;'Přihláška č. 20'!$C$17&amp; " " &amp;'Přihláška č. 20'!$D$17,IF(F34=3,LEFT('Přihláška č. 20'!$C$16,1)&amp; ". " &amp;'Přihláška č. 20'!$D$16&amp; ", " &amp;LEFT('Přihláška č. 20'!$C$17,1)&amp; ". " &amp;'Přihláška č. 20'!$D$17&amp; ", " &amp;LEFT('Přihláška č. 20'!$C$18,1)&amp; ". " &amp;'Přihláška č. 20'!$D$18,"")))</f>
        <v/>
      </c>
      <c r="H34" s="73">
        <f>IF(F34="",,F34*'Podpůrný list pro výpočty'!$C$39)</f>
        <v>0</v>
      </c>
      <c r="I34" s="27" t="str">
        <f>IF(E34='Podpůrný list pro výpočty'!$C$14,"Vyplňte soutěžní i věkovou kategorii"&amp; " " &amp;"v přihlášce číslo:"&amp; " "&amp;B34&amp; "!","")</f>
        <v/>
      </c>
    </row>
  </sheetData>
  <sheetProtection algorithmName="SHA-512" hashValue="I8xz1NyrUDYqcu+H0YpHST05RY+r+GgOr5TdJTLi5ZyWEOkBI0wnYaiONYS1O3Qo8z4DnBKuuf1CMHDjWvTAvA==" saltValue="opMfN1OQn6cmwJCAeCNMZw==" spinCount="100000" sheet="1" objects="1" scenarios="1" selectLockedCells="1"/>
  <mergeCells count="17">
    <mergeCell ref="B7:D7"/>
    <mergeCell ref="B6:D6"/>
    <mergeCell ref="A1:H1"/>
    <mergeCell ref="B13:F13"/>
    <mergeCell ref="A2:H2"/>
    <mergeCell ref="B11:D11"/>
    <mergeCell ref="B10:D10"/>
    <mergeCell ref="B9:D9"/>
    <mergeCell ref="B8:D8"/>
    <mergeCell ref="B5:C5"/>
    <mergeCell ref="E6:F6"/>
    <mergeCell ref="E11:F11"/>
    <mergeCell ref="E10:F10"/>
    <mergeCell ref="E9:F9"/>
    <mergeCell ref="E8:F8"/>
    <mergeCell ref="E7:F7"/>
    <mergeCell ref="A3:H3"/>
  </mergeCells>
  <conditionalFormatting sqref="B34:G34">
    <cfRule type="expression" dxfId="242" priority="100">
      <formula>$J$23&gt;=$J21</formula>
    </cfRule>
  </conditionalFormatting>
  <conditionalFormatting sqref="B15:G33">
    <cfRule type="expression" dxfId="241" priority="101">
      <formula>$J$23&gt;=$J2</formula>
    </cfRule>
  </conditionalFormatting>
  <conditionalFormatting sqref="H15:H33">
    <cfRule type="expression" dxfId="240" priority="103">
      <formula>$J$23&gt;=$J2</formula>
    </cfRule>
  </conditionalFormatting>
  <pageMargins left="0.31496062992125984" right="0.31496062992125984" top="0.59055118110236227" bottom="0.59055118110236227" header="0" footer="0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"/>
  <sheetViews>
    <sheetView showGridLines="0" workbookViewId="0">
      <selection activeCell="D4" sqref="D4:E4"/>
    </sheetView>
  </sheetViews>
  <sheetFormatPr defaultRowHeight="15" x14ac:dyDescent="0.25"/>
  <cols>
    <col min="1" max="1" width="1.42578125" style="27" customWidth="1"/>
    <col min="2" max="2" width="3.5703125" style="27" customWidth="1"/>
    <col min="3" max="3" width="20.7109375" style="27" customWidth="1"/>
    <col min="4" max="4" width="3.5703125" style="27" customWidth="1"/>
    <col min="5" max="5" width="20.7109375" style="27" customWidth="1"/>
    <col min="6" max="6" width="19.28515625" style="27" customWidth="1"/>
    <col min="7" max="7" width="26.5703125" style="27" customWidth="1"/>
    <col min="8" max="8" width="67.85546875" style="27" customWidth="1"/>
    <col min="9" max="9" width="5.28515625" style="27" customWidth="1"/>
    <col min="10" max="10" width="86.85546875" style="94" customWidth="1"/>
    <col min="11" max="12" width="9.140625" style="94"/>
    <col min="13" max="16384" width="9.140625" style="27"/>
  </cols>
  <sheetData>
    <row r="1" spans="1:12" ht="28.5" x14ac:dyDescent="0.45">
      <c r="A1" s="128" t="str">
        <f>IF('Základní informace o klubu'!C24&gt;=1,IF('Základní informace o klubu'!C5=0,'Podpůrný list pro výpočty'!C7,'Základní informace o klubu'!C5),IF('Základní informace o klubu'!C5=0,IF('Základní informace o klubu'!C24=0,'Podpůrný list pro výpočty'!C5,'Podpůrný list pro výpočty'!C6),IF('Základní informace o klubu'!C24=0,'Podpůrný list pro výpočty'!C3,'Podpůrný list pro výpočty'!C4)))</f>
        <v>Vyplňte, prosím, název klubu a počet formací na listu: "Základní informace o klubu".</v>
      </c>
      <c r="B1" s="128"/>
      <c r="C1" s="128"/>
      <c r="D1" s="128"/>
      <c r="E1" s="128"/>
      <c r="F1" s="128"/>
      <c r="G1" s="128"/>
      <c r="H1" s="48"/>
    </row>
    <row r="2" spans="1:12" x14ac:dyDescent="0.25">
      <c r="J2" s="94" t="s">
        <v>120</v>
      </c>
      <c r="L2" s="94">
        <v>1</v>
      </c>
    </row>
    <row r="3" spans="1:12" ht="21.75" thickBot="1" x14ac:dyDescent="0.4">
      <c r="B3" s="170" t="s">
        <v>2</v>
      </c>
      <c r="C3" s="170"/>
      <c r="D3" s="170"/>
      <c r="E3" s="170"/>
      <c r="J3" s="94">
        <f>'Základní informace o klubu'!C5</f>
        <v>0</v>
      </c>
      <c r="L3" s="94">
        <v>2</v>
      </c>
    </row>
    <row r="4" spans="1:12" ht="15.75" x14ac:dyDescent="0.25">
      <c r="B4" s="125" t="s">
        <v>47</v>
      </c>
      <c r="C4" s="147"/>
      <c r="D4" s="149"/>
      <c r="E4" s="150"/>
      <c r="F4" s="159" t="str">
        <f>IF(D4=0,'Podpůrný list pro výpočty'!$C$15,"")</f>
        <v>Prosím vyplňte</v>
      </c>
      <c r="G4" s="160"/>
      <c r="J4" s="94" t="str">
        <f>'Podpůrný list pro výpočty'!C12</f>
        <v>Zadaný seznam soutěžících je v pořádku a odpovídá dané soutěžní kategorii.</v>
      </c>
      <c r="L4" s="94">
        <v>3</v>
      </c>
    </row>
    <row r="5" spans="1:12" ht="15.75" x14ac:dyDescent="0.25">
      <c r="B5" s="132" t="s">
        <v>48</v>
      </c>
      <c r="C5" s="146"/>
      <c r="D5" s="151"/>
      <c r="E5" s="152"/>
      <c r="F5" s="159" t="str">
        <f>IF(D5=0,'Podpůrný list pro výpočty'!$C$15,"")</f>
        <v>Prosím vyplňte</v>
      </c>
      <c r="G5" s="160"/>
      <c r="J5" s="94" t="s">
        <v>58</v>
      </c>
      <c r="L5" s="94">
        <v>4</v>
      </c>
    </row>
    <row r="6" spans="1:12" ht="16.5" thickBot="1" x14ac:dyDescent="0.3">
      <c r="B6" s="129" t="s">
        <v>49</v>
      </c>
      <c r="C6" s="148"/>
      <c r="D6" s="153"/>
      <c r="E6" s="154"/>
      <c r="F6" s="159" t="str">
        <f>IF(D6=0,'Podpůrný list pro výpočty'!$C$15,"")</f>
        <v>Prosím vyplňte</v>
      </c>
      <c r="G6" s="160"/>
      <c r="J6" s="94">
        <f>IF($D$4='Podpůrný list pro výpočty'!$B$51,'Podpůrný list pro výpočty'!$C$51,IF($D$4='Podpůrný list pro výpočty'!$B$52,'Podpůrný list pro výpočty'!$C$52,IF($D$4='Podpůrný list pro výpočty'!$B$53,'Podpůrný list pro výpočty'!$C$53,IF($D$4='Podpůrný list pro výpočty'!$B$54,'Podpůrný list pro výpočty'!$C$54,IF($D$4='Podpůrný list pro výpočty'!$B$55,'Podpůrný list pro výpočty'!$C$55,IF($D$4='Podpůrný list pro výpočty'!$B$56,'Podpůrný list pro výpočty'!$C$56,))))))</f>
        <v>0</v>
      </c>
      <c r="L6" s="94">
        <v>5</v>
      </c>
    </row>
    <row r="7" spans="1:12" ht="16.5" customHeight="1" thickBot="1" x14ac:dyDescent="0.3">
      <c r="B7" s="165"/>
      <c r="C7" s="166"/>
      <c r="D7" s="166"/>
      <c r="E7" s="167"/>
      <c r="J7" s="94">
        <f>IF($D$4='Podpůrný list pro výpočty'!$B$51,'Podpůrný list pro výpočty'!$D$51,IF($D$4='Podpůrný list pro výpočty'!$B$52,'Podpůrný list pro výpočty'!$D$52,IF($D$4='Podpůrný list pro výpočty'!$B$53,'Podpůrný list pro výpočty'!$D$53,IF($D$4='Podpůrný list pro výpočty'!$B$54,'Podpůrný list pro výpočty'!$D$54,IF($D$4='Podpůrný list pro výpočty'!$B$55,'Podpůrný list pro výpočty'!$D$55,IF($D$4='Podpůrný list pro výpočty'!$B$56,'Podpůrný list pro výpočty'!$D$56,))))))</f>
        <v>0</v>
      </c>
      <c r="L7" s="94">
        <v>6</v>
      </c>
    </row>
    <row r="8" spans="1:12" ht="15.75" x14ac:dyDescent="0.25">
      <c r="B8" s="125" t="s">
        <v>50</v>
      </c>
      <c r="C8" s="147"/>
      <c r="D8" s="155"/>
      <c r="E8" s="156"/>
      <c r="F8" s="159"/>
      <c r="G8" s="160"/>
      <c r="J8" s="94" t="s">
        <v>130</v>
      </c>
      <c r="L8" s="94">
        <v>7</v>
      </c>
    </row>
    <row r="9" spans="1:12" ht="15.75" x14ac:dyDescent="0.25">
      <c r="B9" s="132" t="s">
        <v>60</v>
      </c>
      <c r="C9" s="146"/>
      <c r="D9" s="157"/>
      <c r="E9" s="158"/>
      <c r="F9" s="175" t="str">
        <f>IF(D9=0,'Podpůrný list pro výpočty'!$C$16,"")</f>
        <v>Prosím vyplňte ve formátu m:ss, např.: 1:30</v>
      </c>
      <c r="G9" s="176"/>
      <c r="J9" s="95">
        <f>IF($D$4='Podpůrný list pro výpočty'!$B$67,'Podpůrný list pro výpočty'!$C$67,IF($D$4='Podpůrný list pro výpočty'!$B$68,'Podpůrný list pro výpočty'!$C$68,IF($D$4='Podpůrný list pro výpočty'!$B$69,'Podpůrný list pro výpočty'!$C$69,IF($D$4='Podpůrný list pro výpočty'!$B$70,'Podpůrný list pro výpočty'!$C$70,IF($D$4='Podpůrný list pro výpočty'!$B$71,'Podpůrný list pro výpočty'!$C$71,IF($D$4='Podpůrný list pro výpočty'!$B$72,'Podpůrný list pro výpočty'!$C$72,))))))*60</f>
        <v>0</v>
      </c>
      <c r="L9" s="94">
        <v>8</v>
      </c>
    </row>
    <row r="10" spans="1:12" ht="15.75" customHeight="1" x14ac:dyDescent="0.25">
      <c r="B10" s="132" t="s">
        <v>51</v>
      </c>
      <c r="C10" s="146"/>
      <c r="D10" s="171"/>
      <c r="E10" s="172"/>
      <c r="F10" s="159" t="str">
        <f>IF(D10=0,'Podpůrný list pro výpočty'!$C$15,"")</f>
        <v>Prosím vyplňte</v>
      </c>
      <c r="G10" s="160"/>
      <c r="J10" s="95">
        <f>IF($D$4='Podpůrný list pro výpočty'!$B$67,'Podpůrný list pro výpočty'!$D$67,IF($D$4='Podpůrný list pro výpočty'!$B$68,'Podpůrný list pro výpočty'!$D$68,IF($D$4='Podpůrný list pro výpočty'!$B$69,'Podpůrný list pro výpočty'!$D$69,IF($D$4='Podpůrný list pro výpočty'!$B$70,'Podpůrný list pro výpočty'!$D$70,IF($D$4='Podpůrný list pro výpočty'!$B$71,'Podpůrný list pro výpočty'!$D$71,IF($D$4='Podpůrný list pro výpočty'!$B$72,'Podpůrný list pro výpočty'!$D$72,))))))*60</f>
        <v>0</v>
      </c>
      <c r="L10" s="94">
        <v>9</v>
      </c>
    </row>
    <row r="11" spans="1:12" ht="15.75" x14ac:dyDescent="0.25">
      <c r="B11" s="161" t="s">
        <v>52</v>
      </c>
      <c r="C11" s="162"/>
      <c r="D11" s="49" t="s">
        <v>13</v>
      </c>
      <c r="E11" s="40"/>
      <c r="F11" s="178" t="str">
        <f>IF(OR(D4=0,D5=0,D9=0,D10=0)=TRUE,'Podpůrný list pro výpočty'!C23,IF($D$4=0,"",IF(COUNTBLANK(H16:H40)=25,'Podpůrný list pro výpočty'!C12,"")))</f>
        <v>Zkontrolujte, že máte vyplněny údaje: Soutěžní kategorie, Věková kategorie, Délka skladby a Počet soutěžících.</v>
      </c>
      <c r="G11" s="178"/>
      <c r="H11" s="69"/>
      <c r="J11" s="94" t="s">
        <v>114</v>
      </c>
      <c r="L11" s="94">
        <v>10</v>
      </c>
    </row>
    <row r="12" spans="1:12" ht="15.75" customHeight="1" thickBot="1" x14ac:dyDescent="0.3">
      <c r="B12" s="163"/>
      <c r="C12" s="164"/>
      <c r="D12" s="50" t="s">
        <v>14</v>
      </c>
      <c r="E12" s="41"/>
      <c r="F12" s="178"/>
      <c r="G12" s="178"/>
      <c r="J12" s="96" t="str">
        <f>IF(AND($D$4='Podpůrný list pro výpočty'!B74,$D$5='Podpůrný list pro výpočty'!C74),'Podpůrný list pro výpočty'!D74,IF(AND($D$4='Podpůrný list pro výpočty'!B75,$D$5='Podpůrný list pro výpočty'!C75),'Podpůrný list pro výpočty'!D75,IF(AND($D$4='Podpůrný list pro výpočty'!B76,$D$5='Podpůrný list pro výpočty'!C76),'Podpůrný list pro výpočty'!D76,IF(AND($D$4='Podpůrný list pro výpočty'!B77,$D$5='Podpůrný list pro výpočty'!C77),'Podpůrný list pro výpočty'!D77,IF(AND($D$4='Podpůrný list pro výpočty'!B78,$D$5='Podpůrný list pro výpočty'!C78),'Podpůrný list pro výpočty'!D78,IF(AND($D$4='Podpůrný list pro výpočty'!B79,$D$5='Podpůrný list pro výpočty'!C79),'Podpůrný list pro výpočty'!D79,IF(AND($D$4='Podpůrný list pro výpočty'!B80,$D$5='Podpůrný list pro výpočty'!C80),'Podpůrný list pro výpočty'!D80,IF(AND($D$4='Podpůrný list pro výpočty'!B81,$D$5='Podpůrný list pro výpočty'!C81),'Podpůrný list pro výpočty'!D81,IF(AND($D$4='Podpůrný list pro výpočty'!B82,$D$5='Podpůrný list pro výpočty'!C82),'Podpůrný list pro výpočty'!D82,IF(AND($D$4='Podpůrný list pro výpočty'!B83,$D$5='Podpůrný list pro výpočty'!C83),'Podpůrný list pro výpočty'!D83,IF(AND($D$4='Podpůrný list pro výpočty'!B84,$D$5='Podpůrný list pro výpočty'!C84),'Podpůrný list pro výpočty'!D84,IF(AND($D$4='Podpůrný list pro výpočty'!B85,$D$5='Podpůrný list pro výpočty'!C85),'Podpůrný list pro výpočty'!D85,IF(AND($D$4='Podpůrný list pro výpočty'!B86,$D$5='Podpůrný list pro výpočty'!C86),'Podpůrný list pro výpočty'!D86,IF(AND($D$4='Podpůrný list pro výpočty'!B87,$D$5='Podpůrný list pro výpočty'!C87),'Podpůrný list pro výpočty'!D87,IF(AND($D$4='Podpůrný list pro výpočty'!B88,$D$5='Podpůrný list pro výpočty'!C88),'Podpůrný list pro výpočty'!D88,IF(AND($D$4='Podpůrný list pro výpočty'!B89,$D$5='Podpůrný list pro výpočty'!C89),'Podpůrný list pro výpočty'!D89,IF(AND($D$4='Podpůrný list pro výpočty'!B90,$D$5='Podpůrný list pro výpočty'!C90),'Podpůrný list pro výpočty'!D90,IF(AND($D$4='Podpůrný list pro výpočty'!B91,$D$5='Podpůrný list pro výpočty'!C91),'Podpůrný list pro výpočty'!D91,IF(AND($D$4='Podpůrný list pro výpočty'!B92,$D$5='Podpůrný list pro výpočty'!C92),'Podpůrný list pro výpočty'!D92,IF(AND($D$4='Podpůrný list pro výpočty'!B93,$D$5='Podpůrný list pro výpočty'!C93),'Podpůrný list pro výpočty'!D93,IF(AND($D$4='Podpůrný list pro výpočty'!B94,$D$5='Podpůrný list pro výpočty'!C94),'Podpůrný list pro výpočty'!D94,IF(AND($D$4='Podpůrný list pro výpočty'!B95,$D$5='Podpůrný list pro výpočty'!C95),'Podpůrný list pro výpočty'!D95,IF(AND($D$4='Podpůrný list pro výpočty'!B96,$D$5='Podpůrný list pro výpočty'!C96),'Podpůrný list pro výpočty'!D96,IF(AND($D$4='Podpůrný list pro výpočty'!B97,$D$5='Podpůrný list pro výpočty'!C97),'Podpůrný list pro výpočty'!D97,IF(D4=D5,"",'Podpůrný list pro výpočty'!C14)))))))))))))))))))))))))</f>
        <v/>
      </c>
      <c r="L12" s="94">
        <v>11</v>
      </c>
    </row>
    <row r="13" spans="1:12" x14ac:dyDescent="0.25">
      <c r="F13" s="178"/>
      <c r="G13" s="178"/>
      <c r="L13" s="94">
        <v>12</v>
      </c>
    </row>
    <row r="14" spans="1:12" ht="21.75" customHeight="1" thickBot="1" x14ac:dyDescent="0.4">
      <c r="B14" s="170" t="s">
        <v>53</v>
      </c>
      <c r="C14" s="170"/>
      <c r="D14" s="170"/>
      <c r="E14" s="170"/>
      <c r="F14" s="177" t="str">
        <f>IF(D10="",'Podpůrný list pro výpočty'!$C$17,"")</f>
        <v>Pro vyplňování seznamu zadejte počet soutěžících.</v>
      </c>
      <c r="G14" s="177"/>
      <c r="H14" s="68" t="str">
        <f>IF(COUNTBLANK(H16:H40)=25,"","Chybové hlášení:")</f>
        <v/>
      </c>
      <c r="L14" s="94">
        <v>13</v>
      </c>
    </row>
    <row r="15" spans="1:12" ht="31.5" customHeight="1" thickBot="1" x14ac:dyDescent="0.3">
      <c r="B15" s="168" t="s">
        <v>0</v>
      </c>
      <c r="C15" s="169"/>
      <c r="D15" s="173" t="s">
        <v>3</v>
      </c>
      <c r="E15" s="174"/>
      <c r="F15" s="55" t="s">
        <v>4</v>
      </c>
      <c r="G15" s="51" t="s">
        <v>55</v>
      </c>
      <c r="L15" s="94">
        <v>14</v>
      </c>
    </row>
    <row r="16" spans="1:12" ht="15.75" x14ac:dyDescent="0.25">
      <c r="B16" s="56" t="s">
        <v>13</v>
      </c>
      <c r="C16" s="62"/>
      <c r="D16" s="143"/>
      <c r="E16" s="143"/>
      <c r="F16" s="63"/>
      <c r="G16" s="57" t="str">
        <f>IF($D$10&gt;=L2,IF(AND(C16=0,D16=0,F16=0)=TRUE,'Podpůrný list pro výpočty'!$C$13,IF(AND(C16=0,D16=0)=TRUE,'Podpůrný list pro výpočty'!$C$19,IF(F16&gt;0,YEAR('Podpůrný list pro výpočty'!$C$40)-YEAR(F16),'Podpůrný list pro výpočty'!$C$20))),"")</f>
        <v/>
      </c>
      <c r="H16" s="27" t="str">
        <f>IF($D$10&gt;=L2,IF(OR(AND(C16=0,D16=0),F16=0)=FALSE,"",IF(AND(C16=0,D16=0,F16=0)=TRUE,'Podpůrný list pro výpočty'!$C$9,'Podpůrný list pro výpočty'!$C$21)),IF((AND(C16=0,D16=0,F16=0)=TRUE),"",'Podpůrný list pro výpočty'!$C$10))</f>
        <v/>
      </c>
      <c r="L16" s="94">
        <v>15</v>
      </c>
    </row>
    <row r="17" spans="2:12" ht="15.75" x14ac:dyDescent="0.25">
      <c r="B17" s="58" t="s">
        <v>14</v>
      </c>
      <c r="C17" s="64"/>
      <c r="D17" s="145"/>
      <c r="E17" s="145"/>
      <c r="F17" s="65"/>
      <c r="G17" s="59" t="str">
        <f>IF($D$10&gt;=L3,IF(AND(C17=0,D17=0,F17=0)=TRUE,'Podpůrný list pro výpočty'!$C$13,IF(AND(C17=0,D17=0)=TRUE,'Podpůrný list pro výpočty'!$C$19,IF(F17&gt;0,YEAR('Podpůrný list pro výpočty'!$C$40)-YEAR(F17),'Podpůrný list pro výpočty'!$C$20))),"")</f>
        <v/>
      </c>
      <c r="H17" s="27" t="str">
        <f>IF($D$10&gt;=L3,IF(OR(AND(C17=0,D17=0),F17=0)=FALSE,"",IF(AND(C17=0,D17=0,F17=0)=TRUE,'Podpůrný list pro výpočty'!$C$9,'Podpůrný list pro výpočty'!$C$21)),IF((AND(C17=0,D17=0,F17=0)=TRUE),"",'Podpůrný list pro výpočty'!$C$10))</f>
        <v/>
      </c>
      <c r="L17" s="94">
        <v>16</v>
      </c>
    </row>
    <row r="18" spans="2:12" ht="15.75" x14ac:dyDescent="0.25">
      <c r="B18" s="58" t="s">
        <v>15</v>
      </c>
      <c r="C18" s="64"/>
      <c r="D18" s="145"/>
      <c r="E18" s="145"/>
      <c r="F18" s="65"/>
      <c r="G18" s="59" t="str">
        <f>IF($D$10&gt;=L4,IF(AND(C18=0,D18=0,F18=0)=TRUE,'Podpůrný list pro výpočty'!$C$13,IF(AND(C18=0,D18=0)=TRUE,'Podpůrný list pro výpočty'!$C$19,IF(F18&gt;0,YEAR('Podpůrný list pro výpočty'!$C$40)-YEAR(F18),'Podpůrný list pro výpočty'!$C$20))),"")</f>
        <v/>
      </c>
      <c r="H18" s="27" t="str">
        <f>IF($D$10&gt;=L4,IF(OR(AND(C18=0,D18=0),F18=0)=FALSE,"",IF(AND(C18=0,D18=0,F18=0)=TRUE,'Podpůrný list pro výpočty'!$C$9,'Podpůrný list pro výpočty'!$C$21)),IF((AND(C18=0,D18=0,F18=0)=TRUE),"",'Podpůrný list pro výpočty'!$C$10))</f>
        <v/>
      </c>
      <c r="L18" s="94">
        <v>17</v>
      </c>
    </row>
    <row r="19" spans="2:12" ht="15.75" x14ac:dyDescent="0.25">
      <c r="B19" s="58" t="s">
        <v>16</v>
      </c>
      <c r="C19" s="64"/>
      <c r="D19" s="145"/>
      <c r="E19" s="145"/>
      <c r="F19" s="65"/>
      <c r="G19" s="59" t="str">
        <f>IF($D$10&gt;=L5,IF(AND(C19=0,D19=0,F19=0)=TRUE,'Podpůrný list pro výpočty'!$C$13,IF(AND(C19=0,D19=0)=TRUE,'Podpůrný list pro výpočty'!$C$19,IF(F19&gt;0,YEAR('Podpůrný list pro výpočty'!$C$40)-YEAR(F19),'Podpůrný list pro výpočty'!$C$20))),"")</f>
        <v/>
      </c>
      <c r="H19" s="27" t="str">
        <f>IF($D$10&gt;=L5,IF(OR(AND(C19=0,D19=0),F19=0)=FALSE,"",IF(AND(C19=0,D19=0,F19=0)=TRUE,'Podpůrný list pro výpočty'!$C$9,'Podpůrný list pro výpočty'!$C$21)),IF((AND(C19=0,D19=0,F19=0)=TRUE),"",'Podpůrný list pro výpočty'!$C$10))</f>
        <v/>
      </c>
      <c r="L19" s="94">
        <v>18</v>
      </c>
    </row>
    <row r="20" spans="2:12" ht="15.75" x14ac:dyDescent="0.25">
      <c r="B20" s="58" t="s">
        <v>17</v>
      </c>
      <c r="C20" s="64"/>
      <c r="D20" s="145"/>
      <c r="E20" s="145"/>
      <c r="F20" s="65"/>
      <c r="G20" s="59" t="str">
        <f>IF($D$10&gt;=L6,IF(AND(C20=0,D20=0,F20=0)=TRUE,'Podpůrný list pro výpočty'!$C$13,IF(AND(C20=0,D20=0)=TRUE,'Podpůrný list pro výpočty'!$C$19,IF(F20&gt;0,YEAR('Podpůrný list pro výpočty'!$C$40)-YEAR(F20),'Podpůrný list pro výpočty'!$C$20))),"")</f>
        <v/>
      </c>
      <c r="H20" s="27" t="str">
        <f>IF($D$10&gt;=L6,IF(OR(AND(C20=0,D20=0),F20=0)=FALSE,"",IF(AND(C20=0,D20=0,F20=0)=TRUE,'Podpůrný list pro výpočty'!$C$9,'Podpůrný list pro výpočty'!$C$21)),IF((AND(C20=0,D20=0,F20=0)=TRUE),"",'Podpůrný list pro výpočty'!$C$10))</f>
        <v/>
      </c>
      <c r="L20" s="94">
        <v>19</v>
      </c>
    </row>
    <row r="21" spans="2:12" ht="15.75" x14ac:dyDescent="0.25">
      <c r="B21" s="58" t="s">
        <v>18</v>
      </c>
      <c r="C21" s="64"/>
      <c r="D21" s="145"/>
      <c r="E21" s="145"/>
      <c r="F21" s="65"/>
      <c r="G21" s="59" t="str">
        <f>IF($D$10&gt;=L7,IF(AND(C21=0,D21=0,F21=0)=TRUE,'Podpůrný list pro výpočty'!$C$13,IF(AND(C21=0,D21=0)=TRUE,'Podpůrný list pro výpočty'!$C$19,IF(F21&gt;0,YEAR('Podpůrný list pro výpočty'!$C$40)-YEAR(F21),'Podpůrný list pro výpočty'!$C$20))),"")</f>
        <v/>
      </c>
      <c r="H21" s="27" t="str">
        <f>IF($D$10&gt;=L7,IF(OR(AND(C21=0,D21=0),F21=0)=FALSE,"",IF(AND(C21=0,D21=0,F21=0)=TRUE,'Podpůrný list pro výpočty'!$C$9,'Podpůrný list pro výpočty'!$C$21)),IF((AND(C21=0,D21=0,F21=0)=TRUE),"",'Podpůrný list pro výpočty'!$C$10))</f>
        <v/>
      </c>
      <c r="J21" s="98"/>
      <c r="L21" s="94">
        <v>20</v>
      </c>
    </row>
    <row r="22" spans="2:12" ht="15.75" x14ac:dyDescent="0.25">
      <c r="B22" s="58" t="s">
        <v>19</v>
      </c>
      <c r="C22" s="64"/>
      <c r="D22" s="145"/>
      <c r="E22" s="145"/>
      <c r="F22" s="65"/>
      <c r="G22" s="59" t="str">
        <f>IF($D$10&gt;=L8,IF(AND(C22=0,D22=0,F22=0)=TRUE,'Podpůrný list pro výpočty'!$C$13,IF(AND(C22=0,D22=0)=TRUE,'Podpůrný list pro výpočty'!$C$19,IF(F22&gt;0,YEAR('Podpůrný list pro výpočty'!$C$40)-YEAR(F22),'Podpůrný list pro výpočty'!$C$20))),"")</f>
        <v/>
      </c>
      <c r="H22" s="27" t="str">
        <f>IF($D$10&gt;=L8,IF(OR(AND(C22=0,D22=0),F22=0)=FALSE,"",IF(AND(C22=0,D22=0,F22=0)=TRUE,'Podpůrný list pro výpočty'!$C$9,'Podpůrný list pro výpočty'!$C$21)),IF((AND(C22=0,D22=0,F22=0)=TRUE),"",'Podpůrný list pro výpočty'!$C$10))</f>
        <v/>
      </c>
      <c r="J22" s="98"/>
      <c r="L22" s="94">
        <v>21</v>
      </c>
    </row>
    <row r="23" spans="2:12" ht="15.75" x14ac:dyDescent="0.25">
      <c r="B23" s="58" t="s">
        <v>20</v>
      </c>
      <c r="C23" s="64"/>
      <c r="D23" s="145"/>
      <c r="E23" s="145"/>
      <c r="F23" s="65"/>
      <c r="G23" s="59" t="str">
        <f>IF($D$10&gt;=L9,IF(AND(C23=0,D23=0,F23=0)=TRUE,'Podpůrný list pro výpočty'!$C$13,IF(AND(C23=0,D23=0)=TRUE,'Podpůrný list pro výpočty'!$C$19,IF(F23&gt;0,YEAR('Podpůrný list pro výpočty'!$C$40)-YEAR(F23),'Podpůrný list pro výpočty'!$C$20))),"")</f>
        <v/>
      </c>
      <c r="H23" s="27" t="str">
        <f>IF($D$10&gt;=L9,IF(OR(AND(C23=0,D23=0),F23=0)=FALSE,"",IF(AND(C23=0,D23=0,F23=0)=TRUE,'Podpůrný list pro výpočty'!$C$9,'Podpůrný list pro výpočty'!$C$21)),IF((AND(C23=0,D23=0,F23=0)=TRUE),"",'Podpůrný list pro výpočty'!$C$10))</f>
        <v/>
      </c>
      <c r="L23" s="94">
        <v>22</v>
      </c>
    </row>
    <row r="24" spans="2:12" ht="15.75" x14ac:dyDescent="0.25">
      <c r="B24" s="58" t="s">
        <v>21</v>
      </c>
      <c r="C24" s="64"/>
      <c r="D24" s="145"/>
      <c r="E24" s="145"/>
      <c r="F24" s="65"/>
      <c r="G24" s="59" t="str">
        <f>IF($D$10&gt;=L10,IF(AND(C24=0,D24=0,F24=0)=TRUE,'Podpůrný list pro výpočty'!$C$13,IF(AND(C24=0,D24=0)=TRUE,'Podpůrný list pro výpočty'!$C$19,IF(F24&gt;0,YEAR('Podpůrný list pro výpočty'!$C$40)-YEAR(F24),'Podpůrný list pro výpočty'!$C$20))),"")</f>
        <v/>
      </c>
      <c r="H24" s="27" t="str">
        <f>IF($D$10&gt;=L10,IF(OR(AND(C24=0,D24=0),F24=0)=FALSE,"",IF(AND(C24=0,D24=0,F24=0)=TRUE,'Podpůrný list pro výpočty'!$C$9,'Podpůrný list pro výpočty'!$C$21)),IF((AND(C24=0,D24=0,F24=0)=TRUE),"",'Podpůrný list pro výpočty'!$C$10))</f>
        <v/>
      </c>
      <c r="L24" s="94">
        <v>23</v>
      </c>
    </row>
    <row r="25" spans="2:12" ht="15.75" x14ac:dyDescent="0.25">
      <c r="B25" s="58" t="s">
        <v>22</v>
      </c>
      <c r="C25" s="64"/>
      <c r="D25" s="145"/>
      <c r="E25" s="145"/>
      <c r="F25" s="65"/>
      <c r="G25" s="59" t="str">
        <f>IF($D$10&gt;=L11,IF(AND(C25=0,D25=0,F25=0)=TRUE,'Podpůrný list pro výpočty'!$C$13,IF(AND(C25=0,D25=0)=TRUE,'Podpůrný list pro výpočty'!$C$19,IF(F25&gt;0,YEAR('Podpůrný list pro výpočty'!$C$40)-YEAR(F25),'Podpůrný list pro výpočty'!$C$20))),"")</f>
        <v/>
      </c>
      <c r="H25" s="27" t="str">
        <f>IF($D$10&gt;=L11,IF(OR(AND(C25=0,D25=0),F25=0)=FALSE,"",IF(AND(C25=0,D25=0,F25=0)=TRUE,'Podpůrný list pro výpočty'!$C$9,'Podpůrný list pro výpočty'!$C$21)),IF((AND(C25=0,D25=0,F25=0)=TRUE),"",'Podpůrný list pro výpočty'!$C$10))</f>
        <v/>
      </c>
      <c r="L25" s="94">
        <v>24</v>
      </c>
    </row>
    <row r="26" spans="2:12" ht="15.75" x14ac:dyDescent="0.25">
      <c r="B26" s="58" t="s">
        <v>61</v>
      </c>
      <c r="C26" s="64"/>
      <c r="D26" s="145"/>
      <c r="E26" s="145"/>
      <c r="F26" s="65"/>
      <c r="G26" s="59" t="str">
        <f>IF($D$10&gt;=L12,IF(AND(C26=0,D26=0,F26=0)=TRUE,'Podpůrný list pro výpočty'!$C$13,IF(AND(C26=0,D26=0)=TRUE,'Podpůrný list pro výpočty'!$C$19,IF(F26&gt;0,YEAR('Podpůrný list pro výpočty'!$C$40)-YEAR(F26),'Podpůrný list pro výpočty'!$C$20))),"")</f>
        <v/>
      </c>
      <c r="H26" s="27" t="str">
        <f>IF($D$10&gt;=L12,IF(OR(AND(C26=0,D26=0),F26=0)=FALSE,"",IF(AND(C26=0,D26=0,F26=0)=TRUE,'Podpůrný list pro výpočty'!$C$9,'Podpůrný list pro výpočty'!$C$21)),IF((AND(C26=0,D26=0,F26=0)=TRUE),"",'Podpůrný list pro výpočty'!$C$10))</f>
        <v/>
      </c>
      <c r="L26" s="94">
        <v>25</v>
      </c>
    </row>
    <row r="27" spans="2:12" ht="15.75" x14ac:dyDescent="0.25">
      <c r="B27" s="58" t="s">
        <v>62</v>
      </c>
      <c r="C27" s="64"/>
      <c r="D27" s="145"/>
      <c r="E27" s="145"/>
      <c r="F27" s="65"/>
      <c r="G27" s="59" t="str">
        <f>IF($D$10&gt;=L13,IF(AND(C27=0,D27=0,F27=0)=TRUE,'Podpůrný list pro výpočty'!$C$13,IF(AND(C27=0,D27=0)=TRUE,'Podpůrný list pro výpočty'!$C$19,IF(F27&gt;0,YEAR('Podpůrný list pro výpočty'!$C$40)-YEAR(F27),'Podpůrný list pro výpočty'!$C$20))),"")</f>
        <v/>
      </c>
      <c r="H27" s="27" t="str">
        <f>IF($D$10&gt;=L13,IF(OR(AND(C27=0,D27=0),F27=0)=FALSE,"",IF(AND(C27=0,D27=0,F27=0)=TRUE,'Podpůrný list pro výpočty'!$C$9,'Podpůrný list pro výpočty'!$C$21)),IF((AND(C27=0,D27=0,F27=0)=TRUE),"",'Podpůrný list pro výpočty'!$C$10))</f>
        <v/>
      </c>
    </row>
    <row r="28" spans="2:12" ht="15.75" x14ac:dyDescent="0.25">
      <c r="B28" s="58" t="s">
        <v>63</v>
      </c>
      <c r="C28" s="64"/>
      <c r="D28" s="145"/>
      <c r="E28" s="145"/>
      <c r="F28" s="65"/>
      <c r="G28" s="59" t="str">
        <f>IF($D$10&gt;=L14,IF(AND(C28=0,D28=0,F28=0)=TRUE,'Podpůrný list pro výpočty'!$C$13,IF(AND(C28=0,D28=0)=TRUE,'Podpůrný list pro výpočty'!$C$19,IF(F28&gt;0,YEAR('Podpůrný list pro výpočty'!$C$40)-YEAR(F28),'Podpůrný list pro výpočty'!$C$20))),"")</f>
        <v/>
      </c>
      <c r="H28" s="27" t="str">
        <f>IF($D$10&gt;=L14,IF(OR(AND(C28=0,D28=0),F28=0)=FALSE,"",IF(AND(C28=0,D28=0,F28=0)=TRUE,'Podpůrný list pro výpočty'!$C$9,'Podpůrný list pro výpočty'!$C$21)),IF((AND(C28=0,D28=0,F28=0)=TRUE),"",'Podpůrný list pro výpočty'!$C$10))</f>
        <v/>
      </c>
    </row>
    <row r="29" spans="2:12" ht="15.75" x14ac:dyDescent="0.25">
      <c r="B29" s="58" t="s">
        <v>64</v>
      </c>
      <c r="C29" s="64"/>
      <c r="D29" s="145"/>
      <c r="E29" s="145"/>
      <c r="F29" s="65"/>
      <c r="G29" s="59" t="str">
        <f>IF($D$10&gt;=L15,IF(AND(C29=0,D29=0,F29=0)=TRUE,'Podpůrný list pro výpočty'!$C$13,IF(AND(C29=0,D29=0)=TRUE,'Podpůrný list pro výpočty'!$C$19,IF(F29&gt;0,YEAR('Podpůrný list pro výpočty'!$C$40)-YEAR(F29),'Podpůrný list pro výpočty'!$C$20))),"")</f>
        <v/>
      </c>
      <c r="H29" s="27" t="str">
        <f>IF($D$10&gt;=L15,IF(OR(AND(C29=0,D29=0),F29=0)=FALSE,"",IF(AND(C29=0,D29=0,F29=0)=TRUE,'Podpůrný list pro výpočty'!$C$9,'Podpůrný list pro výpočty'!$C$21)),IF((AND(C29=0,D29=0,F29=0)=TRUE),"",'Podpůrný list pro výpočty'!$C$10))</f>
        <v/>
      </c>
      <c r="J29" s="97"/>
    </row>
    <row r="30" spans="2:12" ht="15.75" x14ac:dyDescent="0.25">
      <c r="B30" s="58" t="s">
        <v>65</v>
      </c>
      <c r="C30" s="64"/>
      <c r="D30" s="145"/>
      <c r="E30" s="145"/>
      <c r="F30" s="65"/>
      <c r="G30" s="59" t="str">
        <f>IF($D$10&gt;=L16,IF(AND(C30=0,D30=0,F30=0)=TRUE,'Podpůrný list pro výpočty'!$C$13,IF(AND(C30=0,D30=0)=TRUE,'Podpůrný list pro výpočty'!$C$19,IF(F30&gt;0,YEAR('Podpůrný list pro výpočty'!$C$40)-YEAR(F30),'Podpůrný list pro výpočty'!$C$20))),"")</f>
        <v/>
      </c>
      <c r="H30" s="27" t="str">
        <f>IF($D$10&gt;=L16,IF(OR(AND(C30=0,D30=0),F30=0)=FALSE,"",IF(AND(C30=0,D30=0,F30=0)=TRUE,'Podpůrný list pro výpočty'!$C$9,'Podpůrný list pro výpočty'!$C$21)),IF((AND(C30=0,D30=0,F30=0)=TRUE),"",'Podpůrný list pro výpočty'!$C$10))</f>
        <v/>
      </c>
    </row>
    <row r="31" spans="2:12" ht="15.75" x14ac:dyDescent="0.25">
      <c r="B31" s="58" t="s">
        <v>66</v>
      </c>
      <c r="C31" s="64"/>
      <c r="D31" s="145"/>
      <c r="E31" s="145"/>
      <c r="F31" s="65"/>
      <c r="G31" s="59" t="str">
        <f>IF($D$10&gt;=L17,IF(AND(C31=0,D31=0,F31=0)=TRUE,'Podpůrný list pro výpočty'!$C$13,IF(AND(C31=0,D31=0)=TRUE,'Podpůrný list pro výpočty'!$C$19,IF(F31&gt;0,YEAR('Podpůrný list pro výpočty'!$C$40)-YEAR(F31),'Podpůrný list pro výpočty'!$C$20))),"")</f>
        <v/>
      </c>
      <c r="H31" s="27" t="str">
        <f>IF($D$10&gt;=L17,IF(OR(AND(C31=0,D31=0),F31=0)=FALSE,"",IF(AND(C31=0,D31=0,F31=0)=TRUE,'Podpůrný list pro výpočty'!$C$9,'Podpůrný list pro výpočty'!$C$21)),IF((AND(C31=0,D31=0,F31=0)=TRUE),"",'Podpůrný list pro výpočty'!$C$10))</f>
        <v/>
      </c>
    </row>
    <row r="32" spans="2:12" ht="15.75" x14ac:dyDescent="0.25">
      <c r="B32" s="58" t="s">
        <v>67</v>
      </c>
      <c r="C32" s="64"/>
      <c r="D32" s="145"/>
      <c r="E32" s="145"/>
      <c r="F32" s="65"/>
      <c r="G32" s="59" t="str">
        <f>IF($D$10&gt;=L18,IF(AND(C32=0,D32=0,F32=0)=TRUE,'Podpůrný list pro výpočty'!$C$13,IF(AND(C32=0,D32=0)=TRUE,'Podpůrný list pro výpočty'!$C$19,IF(F32&gt;0,YEAR('Podpůrný list pro výpočty'!$C$40)-YEAR(F32),'Podpůrný list pro výpočty'!$C$20))),"")</f>
        <v/>
      </c>
      <c r="H32" s="27" t="str">
        <f>IF($D$10&gt;=L18,IF(OR(AND(C32=0,D32=0),F32=0)=FALSE,"",IF(AND(C32=0,D32=0,F32=0)=TRUE,'Podpůrný list pro výpočty'!$C$9,'Podpůrný list pro výpočty'!$C$21)),IF((AND(C32=0,D32=0,F32=0)=TRUE),"",'Podpůrný list pro výpočty'!$C$10))</f>
        <v/>
      </c>
    </row>
    <row r="33" spans="2:8" ht="15.75" x14ac:dyDescent="0.25">
      <c r="B33" s="58" t="s">
        <v>68</v>
      </c>
      <c r="C33" s="64"/>
      <c r="D33" s="145"/>
      <c r="E33" s="145"/>
      <c r="F33" s="65"/>
      <c r="G33" s="59" t="str">
        <f>IF($D$10&gt;=L19,IF(AND(C33=0,D33=0,F33=0)=TRUE,'Podpůrný list pro výpočty'!$C$13,IF(AND(C33=0,D33=0)=TRUE,'Podpůrný list pro výpočty'!$C$19,IF(F33&gt;0,YEAR('Podpůrný list pro výpočty'!$C$40)-YEAR(F33),'Podpůrný list pro výpočty'!$C$20))),"")</f>
        <v/>
      </c>
      <c r="H33" s="27" t="str">
        <f>IF($D$10&gt;=L19,IF(OR(AND(C33=0,D33=0),F33=0)=FALSE,"",IF(AND(C33=0,D33=0,F33=0)=TRUE,'Podpůrný list pro výpočty'!$C$9,'Podpůrný list pro výpočty'!$C$21)),IF((AND(C33=0,D33=0,F33=0)=TRUE),"",'Podpůrný list pro výpočty'!$C$10))</f>
        <v/>
      </c>
    </row>
    <row r="34" spans="2:8" ht="15.75" x14ac:dyDescent="0.25">
      <c r="B34" s="58" t="s">
        <v>69</v>
      </c>
      <c r="C34" s="64"/>
      <c r="D34" s="145"/>
      <c r="E34" s="145"/>
      <c r="F34" s="65"/>
      <c r="G34" s="59" t="str">
        <f>IF($D$10&gt;=L20,IF(AND(C34=0,D34=0,F34=0)=TRUE,'Podpůrný list pro výpočty'!$C$13,IF(AND(C34=0,D34=0)=TRUE,'Podpůrný list pro výpočty'!$C$19,IF(F34&gt;0,YEAR('Podpůrný list pro výpočty'!$C$40)-YEAR(F34),'Podpůrný list pro výpočty'!$C$20))),"")</f>
        <v/>
      </c>
      <c r="H34" s="27" t="str">
        <f>IF($D$10&gt;=L20,IF(OR(AND(C34=0,D34=0),F34=0)=FALSE,"",IF(AND(C34=0,D34=0,F34=0)=TRUE,'Podpůrný list pro výpočty'!$C$9,'Podpůrný list pro výpočty'!$C$21)),IF((AND(C34=0,D34=0,F34=0)=TRUE),"",'Podpůrný list pro výpočty'!$C$10))</f>
        <v/>
      </c>
    </row>
    <row r="35" spans="2:8" ht="15.75" x14ac:dyDescent="0.25">
      <c r="B35" s="58" t="s">
        <v>70</v>
      </c>
      <c r="C35" s="64"/>
      <c r="D35" s="145"/>
      <c r="E35" s="145"/>
      <c r="F35" s="65"/>
      <c r="G35" s="59" t="str">
        <f>IF($D$10&gt;=L21,IF(AND(C35=0,D35=0,F35=0)=TRUE,'Podpůrný list pro výpočty'!$C$13,IF(AND(C35=0,D35=0)=TRUE,'Podpůrný list pro výpočty'!$C$19,IF(F35&gt;0,YEAR('Podpůrný list pro výpočty'!$C$40)-YEAR(F35),'Podpůrný list pro výpočty'!$C$20))),"")</f>
        <v/>
      </c>
      <c r="H35" s="27" t="str">
        <f>IF($D$10&gt;=L21,IF(OR(AND(C35=0,D35=0),F35=0)=FALSE,"",IF(AND(C35=0,D35=0,F35=0)=TRUE,'Podpůrný list pro výpočty'!$C$9,'Podpůrný list pro výpočty'!$C$21)),IF((AND(C35=0,D35=0,F35=0)=TRUE),"",'Podpůrný list pro výpočty'!$C$10))</f>
        <v/>
      </c>
    </row>
    <row r="36" spans="2:8" ht="15.75" x14ac:dyDescent="0.25">
      <c r="B36" s="58" t="s">
        <v>71</v>
      </c>
      <c r="C36" s="64"/>
      <c r="D36" s="145"/>
      <c r="E36" s="145"/>
      <c r="F36" s="65"/>
      <c r="G36" s="59" t="str">
        <f>IF($D$10&gt;=L22,IF(AND(C36=0,D36=0,F36=0)=TRUE,'Podpůrný list pro výpočty'!$C$13,IF(AND(C36=0,D36=0)=TRUE,'Podpůrný list pro výpočty'!$C$19,IF(F36&gt;0,YEAR('Podpůrný list pro výpočty'!$C$40)-YEAR(F36),'Podpůrný list pro výpočty'!$C$20))),"")</f>
        <v/>
      </c>
      <c r="H36" s="27" t="str">
        <f>IF($D$10&gt;=L22,IF(OR(AND(C36=0,D36=0),F36=0)=FALSE,"",IF(AND(C36=0,D36=0,F36=0)=TRUE,'Podpůrný list pro výpočty'!$C$9,'Podpůrný list pro výpočty'!$C$21)),IF((AND(C36=0,D36=0,F36=0)=TRUE),"",'Podpůrný list pro výpočty'!$C$10))</f>
        <v/>
      </c>
    </row>
    <row r="37" spans="2:8" ht="15.75" x14ac:dyDescent="0.25">
      <c r="B37" s="58" t="s">
        <v>72</v>
      </c>
      <c r="C37" s="64"/>
      <c r="D37" s="145"/>
      <c r="E37" s="145"/>
      <c r="F37" s="65"/>
      <c r="G37" s="59" t="str">
        <f>IF($D$10&gt;=L23,IF(AND(C37=0,D37=0,F37=0)=TRUE,'Podpůrný list pro výpočty'!$C$13,IF(AND(C37=0,D37=0)=TRUE,'Podpůrný list pro výpočty'!$C$19,IF(F37&gt;0,YEAR('Podpůrný list pro výpočty'!$C$40)-YEAR(F37),'Podpůrný list pro výpočty'!$C$20))),"")</f>
        <v/>
      </c>
      <c r="H37" s="27" t="str">
        <f>IF($D$10&gt;=L23,IF(OR(AND(C37=0,D37=0),F37=0)=FALSE,"",IF(AND(C37=0,D37=0,F37=0)=TRUE,'Podpůrný list pro výpočty'!$C$9,'Podpůrný list pro výpočty'!$C$21)),IF((AND(C37=0,D37=0,F37=0)=TRUE),"",'Podpůrný list pro výpočty'!$C$10))</f>
        <v/>
      </c>
    </row>
    <row r="38" spans="2:8" ht="15.75" x14ac:dyDescent="0.25">
      <c r="B38" s="58" t="s">
        <v>73</v>
      </c>
      <c r="C38" s="64"/>
      <c r="D38" s="145"/>
      <c r="E38" s="145"/>
      <c r="F38" s="65"/>
      <c r="G38" s="59" t="str">
        <f>IF($D$10&gt;=L24,IF(AND(C38=0,D38=0,F38=0)=TRUE,'Podpůrný list pro výpočty'!$C$13,IF(AND(C38=0,D38=0)=TRUE,'Podpůrný list pro výpočty'!$C$19,IF(F38&gt;0,YEAR('Podpůrný list pro výpočty'!$C$40)-YEAR(F38),'Podpůrný list pro výpočty'!$C$20))),"")</f>
        <v/>
      </c>
      <c r="H38" s="27" t="str">
        <f>IF($D$10&gt;=L24,IF(OR(AND(C38=0,D38=0),F38=0)=FALSE,"",IF(AND(C38=0,D38=0,F38=0)=TRUE,'Podpůrný list pro výpočty'!$C$9,'Podpůrný list pro výpočty'!$C$21)),IF((AND(C38=0,D38=0,F38=0)=TRUE),"",'Podpůrný list pro výpočty'!$C$10))</f>
        <v/>
      </c>
    </row>
    <row r="39" spans="2:8" ht="15.75" x14ac:dyDescent="0.25">
      <c r="B39" s="58" t="s">
        <v>74</v>
      </c>
      <c r="C39" s="64"/>
      <c r="D39" s="145"/>
      <c r="E39" s="145"/>
      <c r="F39" s="65"/>
      <c r="G39" s="59" t="str">
        <f>IF($D$10&gt;=L25,IF(AND(C39=0,D39=0,F39=0)=TRUE,'Podpůrný list pro výpočty'!$C$13,IF(AND(C39=0,D39=0)=TRUE,'Podpůrný list pro výpočty'!$C$19,IF(F39&gt;0,YEAR('Podpůrný list pro výpočty'!$C$40)-YEAR(F39),'Podpůrný list pro výpočty'!$C$20))),"")</f>
        <v/>
      </c>
      <c r="H39" s="27" t="str">
        <f>IF($D$10&gt;=L25,IF(OR(AND(C39=0,D39=0),F39=0)=FALSE,"",IF(AND(C39=0,D39=0,F39=0)=TRUE,'Podpůrný list pro výpočty'!$C$9,'Podpůrný list pro výpočty'!$C$21)),IF((AND(C39=0,D39=0,F39=0)=TRUE),"",'Podpůrný list pro výpočty'!$C$10))</f>
        <v/>
      </c>
    </row>
    <row r="40" spans="2:8" ht="16.5" thickBot="1" x14ac:dyDescent="0.3">
      <c r="B40" s="60" t="s">
        <v>75</v>
      </c>
      <c r="C40" s="66"/>
      <c r="D40" s="144"/>
      <c r="E40" s="144"/>
      <c r="F40" s="67"/>
      <c r="G40" s="61" t="str">
        <f>IF($D$10&gt;=L26,IF(AND(C40=0,D40=0,F40=0)=TRUE,'Podpůrný list pro výpočty'!$C$13,IF(AND(C40=0,D40=0)=TRUE,'Podpůrný list pro výpočty'!$C$19,IF(F40&gt;0,YEAR('Podpůrný list pro výpočty'!$C$40)-YEAR(F40),'Podpůrný list pro výpočty'!$C$20))),"")</f>
        <v/>
      </c>
      <c r="H40" s="27" t="str">
        <f>IF($D$10&gt;=L26,IF(OR(AND(C40=0,D40=0),F40=0)=FALSE,"",IF(AND(C40=0,D40=0,F40=0)=TRUE,'Podpůrný list pro výpočty'!$C$9,'Podpůrný list pro výpočty'!$C$21)),IF((AND(C40=0,D40=0,F40=0)=TRUE),"",'Podpůrný list pro výpočty'!$C$10))</f>
        <v/>
      </c>
    </row>
  </sheetData>
  <sheetProtection algorithmName="SHA-512" hashValue="z0bZfs/YU7fO59TO4HVlTpccrJLaL9sasiiZUai4UmXoSCCzwvWyrTgM8kZNZ2fevt5mdYkqURG2BSrIcQhKNg==" saltValue="vrMH5TCUR350OnnIBVbUmQ==" spinCount="100000" sheet="1" selectLockedCells="1"/>
  <mergeCells count="52">
    <mergeCell ref="F10:G10"/>
    <mergeCell ref="B11:C12"/>
    <mergeCell ref="B7:E7"/>
    <mergeCell ref="B15:C15"/>
    <mergeCell ref="B3:E3"/>
    <mergeCell ref="B14:E14"/>
    <mergeCell ref="D10:E10"/>
    <mergeCell ref="D15:E15"/>
    <mergeCell ref="F9:G9"/>
    <mergeCell ref="F14:G14"/>
    <mergeCell ref="F11:G13"/>
    <mergeCell ref="F4:G4"/>
    <mergeCell ref="F6:G6"/>
    <mergeCell ref="F5:G5"/>
    <mergeCell ref="F8:G8"/>
    <mergeCell ref="D20:E20"/>
    <mergeCell ref="D19:E19"/>
    <mergeCell ref="D18:E18"/>
    <mergeCell ref="D17:E17"/>
    <mergeCell ref="A1:G1"/>
    <mergeCell ref="B10:C10"/>
    <mergeCell ref="B9:C9"/>
    <mergeCell ref="B8:C8"/>
    <mergeCell ref="B6:C6"/>
    <mergeCell ref="B5:C5"/>
    <mergeCell ref="B4:C4"/>
    <mergeCell ref="D4:E4"/>
    <mergeCell ref="D5:E5"/>
    <mergeCell ref="D6:E6"/>
    <mergeCell ref="D8:E8"/>
    <mergeCell ref="D9:E9"/>
    <mergeCell ref="D26:E26"/>
    <mergeCell ref="D25:E25"/>
    <mergeCell ref="D24:E24"/>
    <mergeCell ref="D23:E23"/>
    <mergeCell ref="D21:E21"/>
    <mergeCell ref="D16:E16"/>
    <mergeCell ref="D40:E40"/>
    <mergeCell ref="D39:E39"/>
    <mergeCell ref="D38:E38"/>
    <mergeCell ref="D37:E37"/>
    <mergeCell ref="D36:E36"/>
    <mergeCell ref="D35:E35"/>
    <mergeCell ref="D34:E34"/>
    <mergeCell ref="D22:E22"/>
    <mergeCell ref="D33:E33"/>
    <mergeCell ref="D32:E32"/>
    <mergeCell ref="D31:E31"/>
    <mergeCell ref="D30:E30"/>
    <mergeCell ref="D29:E29"/>
    <mergeCell ref="D28:E28"/>
    <mergeCell ref="D27:E27"/>
  </mergeCells>
  <conditionalFormatting sqref="D4:E6 D8:D11 E8:E9 E11">
    <cfRule type="expression" dxfId="239" priority="14">
      <formula>D4=""</formula>
    </cfRule>
  </conditionalFormatting>
  <conditionalFormatting sqref="B16:B40">
    <cfRule type="expression" dxfId="238" priority="1">
      <formula>OR(AND(C16=0,D16=0),F16=0)=FALSE</formula>
    </cfRule>
  </conditionalFormatting>
  <conditionalFormatting sqref="A1:G1">
    <cfRule type="expression" dxfId="237" priority="11">
      <formula>$A$1&lt;&gt;$J$3</formula>
    </cfRule>
  </conditionalFormatting>
  <conditionalFormatting sqref="A2:H40">
    <cfRule type="expression" dxfId="236" priority="2">
      <formula>$A$1&lt;&gt;$J$3</formula>
    </cfRule>
  </conditionalFormatting>
  <conditionalFormatting sqref="B16:B39">
    <cfRule type="expression" dxfId="235" priority="62">
      <formula>$D$10&gt;=L2</formula>
    </cfRule>
  </conditionalFormatting>
  <conditionalFormatting sqref="C16:C39">
    <cfRule type="expression" dxfId="234" priority="70">
      <formula>$D$10&gt;=L2</formula>
    </cfRule>
  </conditionalFormatting>
  <conditionalFormatting sqref="F16:F39">
    <cfRule type="expression" dxfId="233" priority="73">
      <formula>$D$10&gt;=L2</formula>
    </cfRule>
  </conditionalFormatting>
  <conditionalFormatting sqref="G16:G39">
    <cfRule type="expression" dxfId="232" priority="74">
      <formula>$D$10&gt;=L2</formula>
    </cfRule>
  </conditionalFormatting>
  <conditionalFormatting sqref="D16:E39">
    <cfRule type="expression" dxfId="231" priority="72">
      <formula>$D$10&gt;=L2</formula>
    </cfRule>
  </conditionalFormatting>
  <conditionalFormatting sqref="B40:F40">
    <cfRule type="expression" dxfId="230" priority="76">
      <formula>$D$10=$L$26</formula>
    </cfRule>
  </conditionalFormatting>
  <conditionalFormatting sqref="G40">
    <cfRule type="expression" dxfId="229" priority="75">
      <formula>$D$10=$L$26</formula>
    </cfRule>
  </conditionalFormatting>
  <conditionalFormatting sqref="F11">
    <cfRule type="expression" dxfId="228" priority="85">
      <formula>$F$11=$J$4</formula>
    </cfRule>
  </conditionalFormatting>
  <dataValidations count="5">
    <dataValidation type="time" allowBlank="1" showInputMessage="1" showErrorMessage="1" errorTitle="Tornádo říká:" error="Prosím zadejte čas, který odpovídá zvolené soutěžní kategorii. Časy pro jednotlivé soutěžní kategorie naleznete v Propozicích soutěže Tornádo 2018." sqref="E9">
      <formula1>K11</formula1>
      <formula2>K12</formula2>
    </dataValidation>
    <dataValidation type="time" allowBlank="1" showInputMessage="1" showErrorMessage="1" errorTitle="Tornádo říká:" error="Prosím zadejte čas, který odpovídá zvolené soutěžní kategorii. Časy pro jednotlivé soutěžní kategorie naleznete v Propozicích soutěže Tornádo 2018." sqref="D9">
      <formula1>J9</formula1>
      <formula2>J10</formula2>
    </dataValidation>
    <dataValidation type="whole" allowBlank="1" showErrorMessage="1" errorTitle="Tornádo říká:" error="Prosím zadejte počet soutěžících, který odpovídá zvolené soutěžní kategorii. Počty soutěžících pro jednotlivé soutěžní kategorie naleznete v Propozicích soutěže Tornádo 2018." sqref="E10">
      <formula1>K9</formula1>
      <formula2>K10</formula2>
    </dataValidation>
    <dataValidation type="whole" allowBlank="1" showErrorMessage="1" errorTitle="Tornádo říká:" error="Prosím zadejte počet soutěžících, který odpovídá zvolené soutěžní kategorii. Počty soutěžících pro jednotlivé soutěžní kategorie naleznete v Propozicích soutěže Tornádo 2018." sqref="D10">
      <formula1>J6</formula1>
      <formula2>J7</formula2>
    </dataValidation>
    <dataValidation type="date" operator="lessThanOrEqual" allowBlank="1" showErrorMessage="1" errorTitle="Tornádo říká:" error="Pokoušíte se zadat datum, které je v budoucnosti." sqref="F16:F40">
      <formula1>TODAY()</formula1>
    </dataValidation>
  </dataValidations>
  <pageMargins left="0.31496062992125984" right="0.31496062992125984" top="0.59055118110236227" bottom="0.59055118110236227" header="0" footer="0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errorStyle="warning" allowBlank="1" showInputMessage="1" showErrorMessage="1" errorTitle="Tornádo říká:" error="Pokoušíte se zadat trenéra, který není uveden v seznamu. Prosím, doplňte jej na list: &quot;Základní informace o klubu&quot;." promptTitle="Tornádo říká:" prompt="Jména všech trenérů zadejte na listu: &quot;Základní informace o klubu&quot;, poté jen vybírejte ze seznamu.">
          <x14:formula1>
            <xm:f>IF('Základní informace o klubu'!$C$5=$A$1,'Základní informace o klubu'!$D$14:$D$21,'Podpůrný list pro výpočty'!$B$63:$B$64)</xm:f>
          </x14:formula1>
          <xm:sqref>E11</xm:sqref>
        </x14:dataValidation>
        <x14:dataValidation type="list" errorStyle="warning" allowBlank="1" showInputMessage="1" showErrorMessage="1" errorTitle="Tornádo říká:" error="Pokoušíte se zadat trenéra, který není uveden v seznamu. Prosím, doplňte jej na list: &quot;Základní informace o klubu&quot;.">
          <x14:formula1>
            <xm:f>IF('Základní informace o klubu'!$C$5=$A$1,'Základní informace o klubu'!$D$14:$D$21,'Podpůrný list pro výpočty'!$B$63:$B$64)</xm:f>
          </x14:formula1>
          <xm:sqref>E12</xm:sqref>
        </x14:dataValidation>
        <x14:dataValidation type="list" allowBlank="1" showInputMessage="1" showErrorMessage="1" errorTitle="Tornádo říká:" error="Prosím vyberte soutěžní kategorii ze seznamu. Stávající text smažte a rozklikněte šipku vedle buňky._x000a_">
          <x14:formula1>
            <xm:f>IF('Základní informace o klubu'!$C$5=$A$1,'Podpůrný list pro výpočty'!$B$51:$B$56,'Podpůrný list pro výpočty'!$B$63:$B$64)</xm:f>
          </x14:formula1>
          <xm:sqref>D4:E4</xm:sqref>
        </x14:dataValidation>
        <x14:dataValidation type="list" allowBlank="1" showInputMessage="1" showErrorMessage="1" errorTitle="Tornádo říká:" error="Prosím vyberte věkovou kategorii ze seznamu. Stávající text smažte a rozklikněte šipku vedle buňky.">
          <x14:formula1>
            <xm:f>IF('Základní informace o klubu'!$C$5=$A$1,'Podpůrný list pro výpočty'!$B$45:$B$48,'Podpůrný list pro výpočty'!$B$63:$B$64)</xm:f>
          </x14:formula1>
          <xm:sqref>D5:E5</xm:sqref>
        </x14:dataValidation>
        <x14:dataValidation type="list" allowBlank="1" showInputMessage="1" showErrorMessage="1" errorTitle="Tornádo říká:" error="Prosím vyberte výkonnostní třídu ze seznamu. Stávající text smažte a rozklikněte šipku vedle buňky._x000a_">
          <x14:formula1>
            <xm:f>IF('Základní informace o klubu'!$C$5=$A$1,'Podpůrný list pro výpočty'!$B$59:$B$60,'Podpůrný list pro výpočty'!$B$63:$B$64)</xm:f>
          </x14:formula1>
          <xm:sqref>D6:E6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"/>
  <sheetViews>
    <sheetView showGridLines="0" workbookViewId="0">
      <selection activeCell="D4" sqref="D4:E4"/>
    </sheetView>
  </sheetViews>
  <sheetFormatPr defaultRowHeight="15" x14ac:dyDescent="0.25"/>
  <cols>
    <col min="1" max="1" width="1.42578125" style="27" customWidth="1"/>
    <col min="2" max="2" width="3.5703125" style="27" customWidth="1"/>
    <col min="3" max="3" width="20.7109375" style="27" customWidth="1"/>
    <col min="4" max="4" width="3.5703125" style="27" customWidth="1"/>
    <col min="5" max="5" width="20.7109375" style="27" customWidth="1"/>
    <col min="6" max="6" width="19.28515625" style="27" customWidth="1"/>
    <col min="7" max="7" width="26.5703125" style="27" customWidth="1"/>
    <col min="8" max="8" width="67.85546875" style="27" customWidth="1"/>
    <col min="9" max="9" width="5.28515625" style="27" customWidth="1"/>
    <col min="10" max="10" width="86.85546875" style="94" customWidth="1"/>
    <col min="11" max="12" width="9.140625" style="94"/>
    <col min="13" max="16384" width="9.140625" style="27"/>
  </cols>
  <sheetData>
    <row r="1" spans="1:12" ht="28.5" x14ac:dyDescent="0.45">
      <c r="A1" s="128" t="str">
        <f>IF('Základní informace o klubu'!C24&gt;=2,IF('Základní informace o klubu'!C5=0,'Podpůrný list pro výpočty'!C7,'Základní informace o klubu'!C5),IF('Základní informace o klubu'!C5=0,IF('Základní informace o klubu'!C24=0,'Podpůrný list pro výpočty'!C5,'Podpůrný list pro výpočty'!C6),IF('Základní informace o klubu'!C24=0,'Podpůrný list pro výpočty'!C3,'Podpůrný list pro výpočty'!C4)))</f>
        <v>Vyplňte, prosím, název klubu a počet formací na listu: "Základní informace o klubu".</v>
      </c>
      <c r="B1" s="128"/>
      <c r="C1" s="128"/>
      <c r="D1" s="128"/>
      <c r="E1" s="128"/>
      <c r="F1" s="128"/>
      <c r="G1" s="128"/>
      <c r="H1" s="48"/>
    </row>
    <row r="2" spans="1:12" x14ac:dyDescent="0.25">
      <c r="J2" s="94" t="s">
        <v>120</v>
      </c>
      <c r="L2" s="94">
        <v>1</v>
      </c>
    </row>
    <row r="3" spans="1:12" ht="21.75" thickBot="1" x14ac:dyDescent="0.4">
      <c r="B3" s="170" t="s">
        <v>2</v>
      </c>
      <c r="C3" s="170"/>
      <c r="D3" s="170"/>
      <c r="E3" s="170"/>
      <c r="J3" s="94">
        <f>'Základní informace o klubu'!C5</f>
        <v>0</v>
      </c>
      <c r="L3" s="94">
        <v>2</v>
      </c>
    </row>
    <row r="4" spans="1:12" ht="15.75" x14ac:dyDescent="0.25">
      <c r="B4" s="125" t="s">
        <v>47</v>
      </c>
      <c r="C4" s="147"/>
      <c r="D4" s="149"/>
      <c r="E4" s="150"/>
      <c r="F4" s="159" t="str">
        <f>IF(D4=0,'Podpůrný list pro výpočty'!$C$15,"")</f>
        <v>Prosím vyplňte</v>
      </c>
      <c r="G4" s="160"/>
      <c r="J4" s="94" t="str">
        <f>'Podpůrný list pro výpočty'!C12</f>
        <v>Zadaný seznam soutěžících je v pořádku a odpovídá dané soutěžní kategorii.</v>
      </c>
      <c r="L4" s="94">
        <v>3</v>
      </c>
    </row>
    <row r="5" spans="1:12" ht="15.75" x14ac:dyDescent="0.25">
      <c r="B5" s="132" t="s">
        <v>48</v>
      </c>
      <c r="C5" s="146"/>
      <c r="D5" s="151"/>
      <c r="E5" s="152"/>
      <c r="F5" s="159" t="str">
        <f>IF(D5=0,'Podpůrný list pro výpočty'!$C$15,"")</f>
        <v>Prosím vyplňte</v>
      </c>
      <c r="G5" s="160"/>
      <c r="J5" s="94" t="s">
        <v>58</v>
      </c>
      <c r="L5" s="94">
        <v>4</v>
      </c>
    </row>
    <row r="6" spans="1:12" ht="16.5" thickBot="1" x14ac:dyDescent="0.3">
      <c r="B6" s="129" t="s">
        <v>49</v>
      </c>
      <c r="C6" s="148"/>
      <c r="D6" s="153"/>
      <c r="E6" s="154"/>
      <c r="F6" s="159" t="str">
        <f>IF(D6=0,'Podpůrný list pro výpočty'!$C$15,"")</f>
        <v>Prosím vyplňte</v>
      </c>
      <c r="G6" s="160"/>
      <c r="J6" s="94">
        <f>IF($D$4='Podpůrný list pro výpočty'!$B$51,'Podpůrný list pro výpočty'!$C$51,IF($D$4='Podpůrný list pro výpočty'!$B$52,'Podpůrný list pro výpočty'!$C$52,IF($D$4='Podpůrný list pro výpočty'!$B$53,'Podpůrný list pro výpočty'!$C$53,IF($D$4='Podpůrný list pro výpočty'!$B$54,'Podpůrný list pro výpočty'!$C$54,IF($D$4='Podpůrný list pro výpočty'!$B$55,'Podpůrný list pro výpočty'!$C$55,IF($D$4='Podpůrný list pro výpočty'!$B$56,'Podpůrný list pro výpočty'!$C$56,))))))</f>
        <v>0</v>
      </c>
      <c r="L6" s="94">
        <v>5</v>
      </c>
    </row>
    <row r="7" spans="1:12" ht="16.5" customHeight="1" thickBot="1" x14ac:dyDescent="0.3">
      <c r="B7" s="165"/>
      <c r="C7" s="166"/>
      <c r="D7" s="166"/>
      <c r="E7" s="167"/>
      <c r="J7" s="94">
        <f>IF($D$4='Podpůrný list pro výpočty'!$B$51,'Podpůrný list pro výpočty'!$D$51,IF($D$4='Podpůrný list pro výpočty'!$B$52,'Podpůrný list pro výpočty'!$D$52,IF($D$4='Podpůrný list pro výpočty'!$B$53,'Podpůrný list pro výpočty'!$D$53,IF($D$4='Podpůrný list pro výpočty'!$B$54,'Podpůrný list pro výpočty'!$D$54,IF($D$4='Podpůrný list pro výpočty'!$B$55,'Podpůrný list pro výpočty'!$D$55,IF($D$4='Podpůrný list pro výpočty'!$B$56,'Podpůrný list pro výpočty'!$D$56,))))))</f>
        <v>0</v>
      </c>
      <c r="L7" s="94">
        <v>6</v>
      </c>
    </row>
    <row r="8" spans="1:12" ht="15.75" x14ac:dyDescent="0.25">
      <c r="B8" s="125" t="s">
        <v>50</v>
      </c>
      <c r="C8" s="147"/>
      <c r="D8" s="155"/>
      <c r="E8" s="156"/>
      <c r="F8" s="159"/>
      <c r="G8" s="160"/>
      <c r="J8" s="94" t="s">
        <v>130</v>
      </c>
      <c r="L8" s="94">
        <v>7</v>
      </c>
    </row>
    <row r="9" spans="1:12" ht="15.75" x14ac:dyDescent="0.25">
      <c r="B9" s="132" t="s">
        <v>60</v>
      </c>
      <c r="C9" s="146"/>
      <c r="D9" s="157"/>
      <c r="E9" s="158"/>
      <c r="F9" s="175" t="str">
        <f>IF(D9=0,'Podpůrný list pro výpočty'!$C$16,"")</f>
        <v>Prosím vyplňte ve formátu m:ss, např.: 1:30</v>
      </c>
      <c r="G9" s="176"/>
      <c r="J9" s="95">
        <f>IF($D$4='Podpůrný list pro výpočty'!$B$67,'Podpůrný list pro výpočty'!$C$67,IF($D$4='Podpůrný list pro výpočty'!$B$68,'Podpůrný list pro výpočty'!$C$68,IF($D$4='Podpůrný list pro výpočty'!$B$69,'Podpůrný list pro výpočty'!$C$69,IF($D$4='Podpůrný list pro výpočty'!$B$70,'Podpůrný list pro výpočty'!$C$70,IF($D$4='Podpůrný list pro výpočty'!$B$71,'Podpůrný list pro výpočty'!$C$71,IF($D$4='Podpůrný list pro výpočty'!$B$72,'Podpůrný list pro výpočty'!$C$72,))))))*60</f>
        <v>0</v>
      </c>
      <c r="L9" s="94">
        <v>8</v>
      </c>
    </row>
    <row r="10" spans="1:12" ht="15.75" customHeight="1" x14ac:dyDescent="0.25">
      <c r="B10" s="132" t="s">
        <v>51</v>
      </c>
      <c r="C10" s="146"/>
      <c r="D10" s="171"/>
      <c r="E10" s="172"/>
      <c r="F10" s="159" t="str">
        <f>IF(D10=0,'Podpůrný list pro výpočty'!$C$15,"")</f>
        <v>Prosím vyplňte</v>
      </c>
      <c r="G10" s="160"/>
      <c r="J10" s="95">
        <f>IF($D$4='Podpůrný list pro výpočty'!$B$67,'Podpůrný list pro výpočty'!$D$67,IF($D$4='Podpůrný list pro výpočty'!$B$68,'Podpůrný list pro výpočty'!$D$68,IF($D$4='Podpůrný list pro výpočty'!$B$69,'Podpůrný list pro výpočty'!$D$69,IF($D$4='Podpůrný list pro výpočty'!$B$70,'Podpůrný list pro výpočty'!$D$70,IF($D$4='Podpůrný list pro výpočty'!$B$71,'Podpůrný list pro výpočty'!$D$71,IF($D$4='Podpůrný list pro výpočty'!$B$72,'Podpůrný list pro výpočty'!$D$72,))))))*60</f>
        <v>0</v>
      </c>
      <c r="L10" s="94">
        <v>9</v>
      </c>
    </row>
    <row r="11" spans="1:12" ht="15.75" x14ac:dyDescent="0.25">
      <c r="B11" s="161" t="s">
        <v>52</v>
      </c>
      <c r="C11" s="162"/>
      <c r="D11" s="49" t="s">
        <v>13</v>
      </c>
      <c r="E11" s="40"/>
      <c r="F11" s="178" t="str">
        <f>IF(OR(D4=0,D5=0,D9=0,D10=0)=TRUE,'Podpůrný list pro výpočty'!C23,IF($D$4=0,"",IF(COUNTBLANK(H16:H40)=25,'Podpůrný list pro výpočty'!C12,"")))</f>
        <v>Zkontrolujte, že máte vyplněny údaje: Soutěžní kategorie, Věková kategorie, Délka skladby a Počet soutěžících.</v>
      </c>
      <c r="G11" s="178"/>
      <c r="H11" s="69"/>
      <c r="J11" s="94" t="s">
        <v>114</v>
      </c>
      <c r="L11" s="94">
        <v>10</v>
      </c>
    </row>
    <row r="12" spans="1:12" ht="15.75" customHeight="1" thickBot="1" x14ac:dyDescent="0.3">
      <c r="B12" s="163"/>
      <c r="C12" s="164"/>
      <c r="D12" s="50" t="s">
        <v>14</v>
      </c>
      <c r="E12" s="41"/>
      <c r="F12" s="178"/>
      <c r="G12" s="178"/>
      <c r="J12" s="96" t="str">
        <f>IF(AND($D$4='Podpůrný list pro výpočty'!B74,$D$5='Podpůrný list pro výpočty'!C74),'Podpůrný list pro výpočty'!D74,IF(AND($D$4='Podpůrný list pro výpočty'!B75,$D$5='Podpůrný list pro výpočty'!C75),'Podpůrný list pro výpočty'!D75,IF(AND($D$4='Podpůrný list pro výpočty'!B76,$D$5='Podpůrný list pro výpočty'!C76),'Podpůrný list pro výpočty'!D76,IF(AND($D$4='Podpůrný list pro výpočty'!B77,$D$5='Podpůrný list pro výpočty'!C77),'Podpůrný list pro výpočty'!D77,IF(AND($D$4='Podpůrný list pro výpočty'!B78,$D$5='Podpůrný list pro výpočty'!C78),'Podpůrný list pro výpočty'!D78,IF(AND($D$4='Podpůrný list pro výpočty'!B79,$D$5='Podpůrný list pro výpočty'!C79),'Podpůrný list pro výpočty'!D79,IF(AND($D$4='Podpůrný list pro výpočty'!B80,$D$5='Podpůrný list pro výpočty'!C80),'Podpůrný list pro výpočty'!D80,IF(AND($D$4='Podpůrný list pro výpočty'!B81,$D$5='Podpůrný list pro výpočty'!C81),'Podpůrný list pro výpočty'!D81,IF(AND($D$4='Podpůrný list pro výpočty'!B82,$D$5='Podpůrný list pro výpočty'!C82),'Podpůrný list pro výpočty'!D82,IF(AND($D$4='Podpůrný list pro výpočty'!B83,$D$5='Podpůrný list pro výpočty'!C83),'Podpůrný list pro výpočty'!D83,IF(AND($D$4='Podpůrný list pro výpočty'!B84,$D$5='Podpůrný list pro výpočty'!C84),'Podpůrný list pro výpočty'!D84,IF(AND($D$4='Podpůrný list pro výpočty'!B85,$D$5='Podpůrný list pro výpočty'!C85),'Podpůrný list pro výpočty'!D85,IF(AND($D$4='Podpůrný list pro výpočty'!B86,$D$5='Podpůrný list pro výpočty'!C86),'Podpůrný list pro výpočty'!D86,IF(AND($D$4='Podpůrný list pro výpočty'!B87,$D$5='Podpůrný list pro výpočty'!C87),'Podpůrný list pro výpočty'!D87,IF(AND($D$4='Podpůrný list pro výpočty'!B88,$D$5='Podpůrný list pro výpočty'!C88),'Podpůrný list pro výpočty'!D88,IF(AND($D$4='Podpůrný list pro výpočty'!B89,$D$5='Podpůrný list pro výpočty'!C89),'Podpůrný list pro výpočty'!D89,IF(AND($D$4='Podpůrný list pro výpočty'!B90,$D$5='Podpůrný list pro výpočty'!C90),'Podpůrný list pro výpočty'!D90,IF(AND($D$4='Podpůrný list pro výpočty'!B91,$D$5='Podpůrný list pro výpočty'!C91),'Podpůrný list pro výpočty'!D91,IF(AND($D$4='Podpůrný list pro výpočty'!B92,$D$5='Podpůrný list pro výpočty'!C92),'Podpůrný list pro výpočty'!D92,IF(AND($D$4='Podpůrný list pro výpočty'!B93,$D$5='Podpůrný list pro výpočty'!C93),'Podpůrný list pro výpočty'!D93,IF(AND($D$4='Podpůrný list pro výpočty'!B94,$D$5='Podpůrný list pro výpočty'!C94),'Podpůrný list pro výpočty'!D94,IF(AND($D$4='Podpůrný list pro výpočty'!B95,$D$5='Podpůrný list pro výpočty'!C95),'Podpůrný list pro výpočty'!D95,IF(AND($D$4='Podpůrný list pro výpočty'!B96,$D$5='Podpůrný list pro výpočty'!C96),'Podpůrný list pro výpočty'!D96,IF(AND($D$4='Podpůrný list pro výpočty'!B97,$D$5='Podpůrný list pro výpočty'!C97),'Podpůrný list pro výpočty'!D97,IF(D4=D5,"",'Podpůrný list pro výpočty'!C14)))))))))))))))))))))))))</f>
        <v/>
      </c>
      <c r="L12" s="94">
        <v>11</v>
      </c>
    </row>
    <row r="13" spans="1:12" x14ac:dyDescent="0.25">
      <c r="F13" s="178"/>
      <c r="G13" s="178"/>
      <c r="L13" s="94">
        <v>12</v>
      </c>
    </row>
    <row r="14" spans="1:12" ht="21.75" customHeight="1" thickBot="1" x14ac:dyDescent="0.4">
      <c r="B14" s="170" t="s">
        <v>53</v>
      </c>
      <c r="C14" s="170"/>
      <c r="D14" s="170"/>
      <c r="E14" s="170"/>
      <c r="F14" s="177" t="str">
        <f>IF(D10="",'Podpůrný list pro výpočty'!$C$17,"")</f>
        <v>Pro vyplňování seznamu zadejte počet soutěžících.</v>
      </c>
      <c r="G14" s="177"/>
      <c r="H14" s="68" t="str">
        <f>IF(COUNTBLANK(H16:H40)=25,"","Chybové hlášení:")</f>
        <v/>
      </c>
      <c r="L14" s="94">
        <v>13</v>
      </c>
    </row>
    <row r="15" spans="1:12" ht="31.5" customHeight="1" thickBot="1" x14ac:dyDescent="0.3">
      <c r="B15" s="168" t="s">
        <v>0</v>
      </c>
      <c r="C15" s="169"/>
      <c r="D15" s="173" t="s">
        <v>3</v>
      </c>
      <c r="E15" s="174"/>
      <c r="F15" s="55" t="s">
        <v>4</v>
      </c>
      <c r="G15" s="51" t="s">
        <v>55</v>
      </c>
      <c r="L15" s="94">
        <v>14</v>
      </c>
    </row>
    <row r="16" spans="1:12" ht="15.75" x14ac:dyDescent="0.25">
      <c r="B16" s="56" t="s">
        <v>13</v>
      </c>
      <c r="C16" s="62"/>
      <c r="D16" s="143"/>
      <c r="E16" s="143"/>
      <c r="F16" s="63"/>
      <c r="G16" s="57" t="str">
        <f>IF($D$10&gt;=L2,IF(AND(C16=0,D16=0,F16=0)=TRUE,'Podpůrný list pro výpočty'!$C$13,IF(AND(C16=0,D16=0)=TRUE,'Podpůrný list pro výpočty'!$C$19,IF(F16&gt;0,YEAR('Podpůrný list pro výpočty'!$C$40)-YEAR(F16),'Podpůrný list pro výpočty'!$C$20))),"")</f>
        <v/>
      </c>
      <c r="H16" s="27" t="str">
        <f>IF($D$10&gt;=L2,IF(OR(AND(C16=0,D16=0),F16=0)=FALSE,"",IF(AND(C16=0,D16=0,F16=0)=TRUE,'Podpůrný list pro výpočty'!$C$9,'Podpůrný list pro výpočty'!$C$21)),IF((AND(C16=0,D16=0,F16=0)=TRUE),"",'Podpůrný list pro výpočty'!$C$10))</f>
        <v/>
      </c>
      <c r="L16" s="94">
        <v>15</v>
      </c>
    </row>
    <row r="17" spans="2:12" ht="15.75" x14ac:dyDescent="0.25">
      <c r="B17" s="58" t="s">
        <v>14</v>
      </c>
      <c r="C17" s="64"/>
      <c r="D17" s="145"/>
      <c r="E17" s="145"/>
      <c r="F17" s="65"/>
      <c r="G17" s="59" t="str">
        <f>IF($D$10&gt;=L3,IF(AND(C17=0,D17=0,F17=0)=TRUE,'Podpůrný list pro výpočty'!$C$13,IF(AND(C17=0,D17=0)=TRUE,'Podpůrný list pro výpočty'!$C$19,IF(F17&gt;0,YEAR('Podpůrný list pro výpočty'!$C$40)-YEAR(F17),'Podpůrný list pro výpočty'!$C$20))),"")</f>
        <v/>
      </c>
      <c r="H17" s="27" t="str">
        <f>IF($D$10&gt;=L3,IF(OR(AND(C17=0,D17=0),F17=0)=FALSE,"",IF(AND(C17=0,D17=0,F17=0)=TRUE,'Podpůrný list pro výpočty'!$C$9,'Podpůrný list pro výpočty'!$C$21)),IF((AND(C17=0,D17=0,F17=0)=TRUE),"",'Podpůrný list pro výpočty'!$C$10))</f>
        <v/>
      </c>
      <c r="L17" s="94">
        <v>16</v>
      </c>
    </row>
    <row r="18" spans="2:12" ht="15.75" x14ac:dyDescent="0.25">
      <c r="B18" s="58" t="s">
        <v>15</v>
      </c>
      <c r="C18" s="64"/>
      <c r="D18" s="145"/>
      <c r="E18" s="145"/>
      <c r="F18" s="65"/>
      <c r="G18" s="59" t="str">
        <f>IF($D$10&gt;=L4,IF(AND(C18=0,D18=0,F18=0)=TRUE,'Podpůrný list pro výpočty'!$C$13,IF(AND(C18=0,D18=0)=TRUE,'Podpůrný list pro výpočty'!$C$19,IF(F18&gt;0,YEAR('Podpůrný list pro výpočty'!$C$40)-YEAR(F18),'Podpůrný list pro výpočty'!$C$20))),"")</f>
        <v/>
      </c>
      <c r="H18" s="27" t="str">
        <f>IF($D$10&gt;=L4,IF(OR(AND(C18=0,D18=0),F18=0)=FALSE,"",IF(AND(C18=0,D18=0,F18=0)=TRUE,'Podpůrný list pro výpočty'!$C$9,'Podpůrný list pro výpočty'!$C$21)),IF((AND(C18=0,D18=0,F18=0)=TRUE),"",'Podpůrný list pro výpočty'!$C$10))</f>
        <v/>
      </c>
      <c r="L18" s="94">
        <v>17</v>
      </c>
    </row>
    <row r="19" spans="2:12" ht="15.75" x14ac:dyDescent="0.25">
      <c r="B19" s="58" t="s">
        <v>16</v>
      </c>
      <c r="C19" s="64"/>
      <c r="D19" s="145"/>
      <c r="E19" s="145"/>
      <c r="F19" s="65"/>
      <c r="G19" s="59" t="str">
        <f>IF($D$10&gt;=L5,IF(AND(C19=0,D19=0,F19=0)=TRUE,'Podpůrný list pro výpočty'!$C$13,IF(AND(C19=0,D19=0)=TRUE,'Podpůrný list pro výpočty'!$C$19,IF(F19&gt;0,YEAR('Podpůrný list pro výpočty'!$C$40)-YEAR(F19),'Podpůrný list pro výpočty'!$C$20))),"")</f>
        <v/>
      </c>
      <c r="H19" s="27" t="str">
        <f>IF($D$10&gt;=L5,IF(OR(AND(C19=0,D19=0),F19=0)=FALSE,"",IF(AND(C19=0,D19=0,F19=0)=TRUE,'Podpůrný list pro výpočty'!$C$9,'Podpůrný list pro výpočty'!$C$21)),IF((AND(C19=0,D19=0,F19=0)=TRUE),"",'Podpůrný list pro výpočty'!$C$10))</f>
        <v/>
      </c>
      <c r="L19" s="94">
        <v>18</v>
      </c>
    </row>
    <row r="20" spans="2:12" ht="15.75" x14ac:dyDescent="0.25">
      <c r="B20" s="58" t="s">
        <v>17</v>
      </c>
      <c r="C20" s="64"/>
      <c r="D20" s="145"/>
      <c r="E20" s="145"/>
      <c r="F20" s="65"/>
      <c r="G20" s="59" t="str">
        <f>IF($D$10&gt;=L6,IF(AND(C20=0,D20=0,F20=0)=TRUE,'Podpůrný list pro výpočty'!$C$13,IF(AND(C20=0,D20=0)=TRUE,'Podpůrný list pro výpočty'!$C$19,IF(F20&gt;0,YEAR('Podpůrný list pro výpočty'!$C$40)-YEAR(F20),'Podpůrný list pro výpočty'!$C$20))),"")</f>
        <v/>
      </c>
      <c r="H20" s="27" t="str">
        <f>IF($D$10&gt;=L6,IF(OR(AND(C20=0,D20=0),F20=0)=FALSE,"",IF(AND(C20=0,D20=0,F20=0)=TRUE,'Podpůrný list pro výpočty'!$C$9,'Podpůrný list pro výpočty'!$C$21)),IF((AND(C20=0,D20=0,F20=0)=TRUE),"",'Podpůrný list pro výpočty'!$C$10))</f>
        <v/>
      </c>
      <c r="L20" s="94">
        <v>19</v>
      </c>
    </row>
    <row r="21" spans="2:12" ht="15.75" x14ac:dyDescent="0.25">
      <c r="B21" s="58" t="s">
        <v>18</v>
      </c>
      <c r="C21" s="64"/>
      <c r="D21" s="145"/>
      <c r="E21" s="145"/>
      <c r="F21" s="65"/>
      <c r="G21" s="59" t="str">
        <f>IF($D$10&gt;=L7,IF(AND(C21=0,D21=0,F21=0)=TRUE,'Podpůrný list pro výpočty'!$C$13,IF(AND(C21=0,D21=0)=TRUE,'Podpůrný list pro výpočty'!$C$19,IF(F21&gt;0,YEAR('Podpůrný list pro výpočty'!$C$40)-YEAR(F21),'Podpůrný list pro výpočty'!$C$20))),"")</f>
        <v/>
      </c>
      <c r="H21" s="27" t="str">
        <f>IF($D$10&gt;=L7,IF(OR(AND(C21=0,D21=0),F21=0)=FALSE,"",IF(AND(C21=0,D21=0,F21=0)=TRUE,'Podpůrný list pro výpočty'!$C$9,'Podpůrný list pro výpočty'!$C$21)),IF((AND(C21=0,D21=0,F21=0)=TRUE),"",'Podpůrný list pro výpočty'!$C$10))</f>
        <v/>
      </c>
      <c r="J21" s="98"/>
      <c r="L21" s="94">
        <v>20</v>
      </c>
    </row>
    <row r="22" spans="2:12" ht="15.75" x14ac:dyDescent="0.25">
      <c r="B22" s="58" t="s">
        <v>19</v>
      </c>
      <c r="C22" s="64"/>
      <c r="D22" s="145"/>
      <c r="E22" s="145"/>
      <c r="F22" s="65"/>
      <c r="G22" s="59" t="str">
        <f>IF($D$10&gt;=L8,IF(AND(C22=0,D22=0,F22=0)=TRUE,'Podpůrný list pro výpočty'!$C$13,IF(AND(C22=0,D22=0)=TRUE,'Podpůrný list pro výpočty'!$C$19,IF(F22&gt;0,YEAR('Podpůrný list pro výpočty'!$C$40)-YEAR(F22),'Podpůrný list pro výpočty'!$C$20))),"")</f>
        <v/>
      </c>
      <c r="H22" s="27" t="str">
        <f>IF($D$10&gt;=L8,IF(OR(AND(C22=0,D22=0),F22=0)=FALSE,"",IF(AND(C22=0,D22=0,F22=0)=TRUE,'Podpůrný list pro výpočty'!$C$9,'Podpůrný list pro výpočty'!$C$21)),IF((AND(C22=0,D22=0,F22=0)=TRUE),"",'Podpůrný list pro výpočty'!$C$10))</f>
        <v/>
      </c>
      <c r="J22" s="98"/>
      <c r="L22" s="94">
        <v>21</v>
      </c>
    </row>
    <row r="23" spans="2:12" ht="15.75" x14ac:dyDescent="0.25">
      <c r="B23" s="58" t="s">
        <v>20</v>
      </c>
      <c r="C23" s="64"/>
      <c r="D23" s="145"/>
      <c r="E23" s="145"/>
      <c r="F23" s="65"/>
      <c r="G23" s="59" t="str">
        <f>IF($D$10&gt;=L9,IF(AND(C23=0,D23=0,F23=0)=TRUE,'Podpůrný list pro výpočty'!$C$13,IF(AND(C23=0,D23=0)=TRUE,'Podpůrný list pro výpočty'!$C$19,IF(F23&gt;0,YEAR('Podpůrný list pro výpočty'!$C$40)-YEAR(F23),'Podpůrný list pro výpočty'!$C$20))),"")</f>
        <v/>
      </c>
      <c r="H23" s="27" t="str">
        <f>IF($D$10&gt;=L9,IF(OR(AND(C23=0,D23=0),F23=0)=FALSE,"",IF(AND(C23=0,D23=0,F23=0)=TRUE,'Podpůrný list pro výpočty'!$C$9,'Podpůrný list pro výpočty'!$C$21)),IF((AND(C23=0,D23=0,F23=0)=TRUE),"",'Podpůrný list pro výpočty'!$C$10))</f>
        <v/>
      </c>
      <c r="L23" s="94">
        <v>22</v>
      </c>
    </row>
    <row r="24" spans="2:12" ht="15.75" x14ac:dyDescent="0.25">
      <c r="B24" s="58" t="s">
        <v>21</v>
      </c>
      <c r="C24" s="64"/>
      <c r="D24" s="145"/>
      <c r="E24" s="145"/>
      <c r="F24" s="65"/>
      <c r="G24" s="59" t="str">
        <f>IF($D$10&gt;=L10,IF(AND(C24=0,D24=0,F24=0)=TRUE,'Podpůrný list pro výpočty'!$C$13,IF(AND(C24=0,D24=0)=TRUE,'Podpůrný list pro výpočty'!$C$19,IF(F24&gt;0,YEAR('Podpůrný list pro výpočty'!$C$40)-YEAR(F24),'Podpůrný list pro výpočty'!$C$20))),"")</f>
        <v/>
      </c>
      <c r="H24" s="27" t="str">
        <f>IF($D$10&gt;=L10,IF(OR(AND(C24=0,D24=0),F24=0)=FALSE,"",IF(AND(C24=0,D24=0,F24=0)=TRUE,'Podpůrný list pro výpočty'!$C$9,'Podpůrný list pro výpočty'!$C$21)),IF((AND(C24=0,D24=0,F24=0)=TRUE),"",'Podpůrný list pro výpočty'!$C$10))</f>
        <v/>
      </c>
      <c r="L24" s="94">
        <v>23</v>
      </c>
    </row>
    <row r="25" spans="2:12" ht="15.75" x14ac:dyDescent="0.25">
      <c r="B25" s="58" t="s">
        <v>22</v>
      </c>
      <c r="C25" s="64"/>
      <c r="D25" s="145"/>
      <c r="E25" s="145"/>
      <c r="F25" s="65"/>
      <c r="G25" s="59" t="str">
        <f>IF($D$10&gt;=L11,IF(AND(C25=0,D25=0,F25=0)=TRUE,'Podpůrný list pro výpočty'!$C$13,IF(AND(C25=0,D25=0)=TRUE,'Podpůrný list pro výpočty'!$C$19,IF(F25&gt;0,YEAR('Podpůrný list pro výpočty'!$C$40)-YEAR(F25),'Podpůrný list pro výpočty'!$C$20))),"")</f>
        <v/>
      </c>
      <c r="H25" s="27" t="str">
        <f>IF($D$10&gt;=L11,IF(OR(AND(C25=0,D25=0),F25=0)=FALSE,"",IF(AND(C25=0,D25=0,F25=0)=TRUE,'Podpůrný list pro výpočty'!$C$9,'Podpůrný list pro výpočty'!$C$21)),IF((AND(C25=0,D25=0,F25=0)=TRUE),"",'Podpůrný list pro výpočty'!$C$10))</f>
        <v/>
      </c>
      <c r="L25" s="94">
        <v>24</v>
      </c>
    </row>
    <row r="26" spans="2:12" ht="15.75" x14ac:dyDescent="0.25">
      <c r="B26" s="58" t="s">
        <v>61</v>
      </c>
      <c r="C26" s="64"/>
      <c r="D26" s="145"/>
      <c r="E26" s="145"/>
      <c r="F26" s="65"/>
      <c r="G26" s="59" t="str">
        <f>IF($D$10&gt;=L12,IF(AND(C26=0,D26=0,F26=0)=TRUE,'Podpůrný list pro výpočty'!$C$13,IF(AND(C26=0,D26=0)=TRUE,'Podpůrný list pro výpočty'!$C$19,IF(F26&gt;0,YEAR('Podpůrný list pro výpočty'!$C$40)-YEAR(F26),'Podpůrný list pro výpočty'!$C$20))),"")</f>
        <v/>
      </c>
      <c r="H26" s="27" t="str">
        <f>IF($D$10&gt;=L12,IF(OR(AND(C26=0,D26=0),F26=0)=FALSE,"",IF(AND(C26=0,D26=0,F26=0)=TRUE,'Podpůrný list pro výpočty'!$C$9,'Podpůrný list pro výpočty'!$C$21)),IF((AND(C26=0,D26=0,F26=0)=TRUE),"",'Podpůrný list pro výpočty'!$C$10))</f>
        <v/>
      </c>
      <c r="L26" s="94">
        <v>25</v>
      </c>
    </row>
    <row r="27" spans="2:12" ht="15.75" x14ac:dyDescent="0.25">
      <c r="B27" s="58" t="s">
        <v>62</v>
      </c>
      <c r="C27" s="64"/>
      <c r="D27" s="145"/>
      <c r="E27" s="145"/>
      <c r="F27" s="65"/>
      <c r="G27" s="59" t="str">
        <f>IF($D$10&gt;=L13,IF(AND(C27=0,D27=0,F27=0)=TRUE,'Podpůrný list pro výpočty'!$C$13,IF(AND(C27=0,D27=0)=TRUE,'Podpůrný list pro výpočty'!$C$19,IF(F27&gt;0,YEAR('Podpůrný list pro výpočty'!$C$40)-YEAR(F27),'Podpůrný list pro výpočty'!$C$20))),"")</f>
        <v/>
      </c>
      <c r="H27" s="27" t="str">
        <f>IF($D$10&gt;=L13,IF(OR(AND(C27=0,D27=0),F27=0)=FALSE,"",IF(AND(C27=0,D27=0,F27=0)=TRUE,'Podpůrný list pro výpočty'!$C$9,'Podpůrný list pro výpočty'!$C$21)),IF((AND(C27=0,D27=0,F27=0)=TRUE),"",'Podpůrný list pro výpočty'!$C$10))</f>
        <v/>
      </c>
    </row>
    <row r="28" spans="2:12" ht="15.75" x14ac:dyDescent="0.25">
      <c r="B28" s="58" t="s">
        <v>63</v>
      </c>
      <c r="C28" s="64"/>
      <c r="D28" s="145"/>
      <c r="E28" s="145"/>
      <c r="F28" s="65"/>
      <c r="G28" s="59" t="str">
        <f>IF($D$10&gt;=L14,IF(AND(C28=0,D28=0,F28=0)=TRUE,'Podpůrný list pro výpočty'!$C$13,IF(AND(C28=0,D28=0)=TRUE,'Podpůrný list pro výpočty'!$C$19,IF(F28&gt;0,YEAR('Podpůrný list pro výpočty'!$C$40)-YEAR(F28),'Podpůrný list pro výpočty'!$C$20))),"")</f>
        <v/>
      </c>
      <c r="H28" s="27" t="str">
        <f>IF($D$10&gt;=L14,IF(OR(AND(C28=0,D28=0),F28=0)=FALSE,"",IF(AND(C28=0,D28=0,F28=0)=TRUE,'Podpůrný list pro výpočty'!$C$9,'Podpůrný list pro výpočty'!$C$21)),IF((AND(C28=0,D28=0,F28=0)=TRUE),"",'Podpůrný list pro výpočty'!$C$10))</f>
        <v/>
      </c>
    </row>
    <row r="29" spans="2:12" ht="15.75" x14ac:dyDescent="0.25">
      <c r="B29" s="58" t="s">
        <v>64</v>
      </c>
      <c r="C29" s="64"/>
      <c r="D29" s="145"/>
      <c r="E29" s="145"/>
      <c r="F29" s="65"/>
      <c r="G29" s="59" t="str">
        <f>IF($D$10&gt;=L15,IF(AND(C29=0,D29=0,F29=0)=TRUE,'Podpůrný list pro výpočty'!$C$13,IF(AND(C29=0,D29=0)=TRUE,'Podpůrný list pro výpočty'!$C$19,IF(F29&gt;0,YEAR('Podpůrný list pro výpočty'!$C$40)-YEAR(F29),'Podpůrný list pro výpočty'!$C$20))),"")</f>
        <v/>
      </c>
      <c r="H29" s="27" t="str">
        <f>IF($D$10&gt;=L15,IF(OR(AND(C29=0,D29=0),F29=0)=FALSE,"",IF(AND(C29=0,D29=0,F29=0)=TRUE,'Podpůrný list pro výpočty'!$C$9,'Podpůrný list pro výpočty'!$C$21)),IF((AND(C29=0,D29=0,F29=0)=TRUE),"",'Podpůrný list pro výpočty'!$C$10))</f>
        <v/>
      </c>
      <c r="J29" s="97"/>
    </row>
    <row r="30" spans="2:12" ht="15.75" x14ac:dyDescent="0.25">
      <c r="B30" s="58" t="s">
        <v>65</v>
      </c>
      <c r="C30" s="64"/>
      <c r="D30" s="145"/>
      <c r="E30" s="145"/>
      <c r="F30" s="65"/>
      <c r="G30" s="59" t="str">
        <f>IF($D$10&gt;=L16,IF(AND(C30=0,D30=0,F30=0)=TRUE,'Podpůrný list pro výpočty'!$C$13,IF(AND(C30=0,D30=0)=TRUE,'Podpůrný list pro výpočty'!$C$19,IF(F30&gt;0,YEAR('Podpůrný list pro výpočty'!$C$40)-YEAR(F30),'Podpůrný list pro výpočty'!$C$20))),"")</f>
        <v/>
      </c>
      <c r="H30" s="27" t="str">
        <f>IF($D$10&gt;=L16,IF(OR(AND(C30=0,D30=0),F30=0)=FALSE,"",IF(AND(C30=0,D30=0,F30=0)=TRUE,'Podpůrný list pro výpočty'!$C$9,'Podpůrný list pro výpočty'!$C$21)),IF((AND(C30=0,D30=0,F30=0)=TRUE),"",'Podpůrný list pro výpočty'!$C$10))</f>
        <v/>
      </c>
    </row>
    <row r="31" spans="2:12" ht="15.75" x14ac:dyDescent="0.25">
      <c r="B31" s="58" t="s">
        <v>66</v>
      </c>
      <c r="C31" s="64"/>
      <c r="D31" s="145"/>
      <c r="E31" s="145"/>
      <c r="F31" s="65"/>
      <c r="G31" s="59" t="str">
        <f>IF($D$10&gt;=L17,IF(AND(C31=0,D31=0,F31=0)=TRUE,'Podpůrný list pro výpočty'!$C$13,IF(AND(C31=0,D31=0)=TRUE,'Podpůrný list pro výpočty'!$C$19,IF(F31&gt;0,YEAR('Podpůrný list pro výpočty'!$C$40)-YEAR(F31),'Podpůrný list pro výpočty'!$C$20))),"")</f>
        <v/>
      </c>
      <c r="H31" s="27" t="str">
        <f>IF($D$10&gt;=L17,IF(OR(AND(C31=0,D31=0),F31=0)=FALSE,"",IF(AND(C31=0,D31=0,F31=0)=TRUE,'Podpůrný list pro výpočty'!$C$9,'Podpůrný list pro výpočty'!$C$21)),IF((AND(C31=0,D31=0,F31=0)=TRUE),"",'Podpůrný list pro výpočty'!$C$10))</f>
        <v/>
      </c>
    </row>
    <row r="32" spans="2:12" ht="15.75" x14ac:dyDescent="0.25">
      <c r="B32" s="58" t="s">
        <v>67</v>
      </c>
      <c r="C32" s="64"/>
      <c r="D32" s="145"/>
      <c r="E32" s="145"/>
      <c r="F32" s="65"/>
      <c r="G32" s="59" t="str">
        <f>IF($D$10&gt;=L18,IF(AND(C32=0,D32=0,F32=0)=TRUE,'Podpůrný list pro výpočty'!$C$13,IF(AND(C32=0,D32=0)=TRUE,'Podpůrný list pro výpočty'!$C$19,IF(F32&gt;0,YEAR('Podpůrný list pro výpočty'!$C$40)-YEAR(F32),'Podpůrný list pro výpočty'!$C$20))),"")</f>
        <v/>
      </c>
      <c r="H32" s="27" t="str">
        <f>IF($D$10&gt;=L18,IF(OR(AND(C32=0,D32=0),F32=0)=FALSE,"",IF(AND(C32=0,D32=0,F32=0)=TRUE,'Podpůrný list pro výpočty'!$C$9,'Podpůrný list pro výpočty'!$C$21)),IF((AND(C32=0,D32=0,F32=0)=TRUE),"",'Podpůrný list pro výpočty'!$C$10))</f>
        <v/>
      </c>
    </row>
    <row r="33" spans="2:8" ht="15.75" x14ac:dyDescent="0.25">
      <c r="B33" s="58" t="s">
        <v>68</v>
      </c>
      <c r="C33" s="64"/>
      <c r="D33" s="145"/>
      <c r="E33" s="145"/>
      <c r="F33" s="65"/>
      <c r="G33" s="59" t="str">
        <f>IF($D$10&gt;=L19,IF(AND(C33=0,D33=0,F33=0)=TRUE,'Podpůrný list pro výpočty'!$C$13,IF(AND(C33=0,D33=0)=TRUE,'Podpůrný list pro výpočty'!$C$19,IF(F33&gt;0,YEAR('Podpůrný list pro výpočty'!$C$40)-YEAR(F33),'Podpůrný list pro výpočty'!$C$20))),"")</f>
        <v/>
      </c>
      <c r="H33" s="27" t="str">
        <f>IF($D$10&gt;=L19,IF(OR(AND(C33=0,D33=0),F33=0)=FALSE,"",IF(AND(C33=0,D33=0,F33=0)=TRUE,'Podpůrný list pro výpočty'!$C$9,'Podpůrný list pro výpočty'!$C$21)),IF((AND(C33=0,D33=0,F33=0)=TRUE),"",'Podpůrný list pro výpočty'!$C$10))</f>
        <v/>
      </c>
    </row>
    <row r="34" spans="2:8" ht="15.75" x14ac:dyDescent="0.25">
      <c r="B34" s="58" t="s">
        <v>69</v>
      </c>
      <c r="C34" s="64"/>
      <c r="D34" s="145"/>
      <c r="E34" s="145"/>
      <c r="F34" s="65"/>
      <c r="G34" s="59" t="str">
        <f>IF($D$10&gt;=L20,IF(AND(C34=0,D34=0,F34=0)=TRUE,'Podpůrný list pro výpočty'!$C$13,IF(AND(C34=0,D34=0)=TRUE,'Podpůrný list pro výpočty'!$C$19,IF(F34&gt;0,YEAR('Podpůrný list pro výpočty'!$C$40)-YEAR(F34),'Podpůrný list pro výpočty'!$C$20))),"")</f>
        <v/>
      </c>
      <c r="H34" s="27" t="str">
        <f>IF($D$10&gt;=L20,IF(OR(AND(C34=0,D34=0),F34=0)=FALSE,"",IF(AND(C34=0,D34=0,F34=0)=TRUE,'Podpůrný list pro výpočty'!$C$9,'Podpůrný list pro výpočty'!$C$21)),IF((AND(C34=0,D34=0,F34=0)=TRUE),"",'Podpůrný list pro výpočty'!$C$10))</f>
        <v/>
      </c>
    </row>
    <row r="35" spans="2:8" ht="15.75" x14ac:dyDescent="0.25">
      <c r="B35" s="58" t="s">
        <v>70</v>
      </c>
      <c r="C35" s="64"/>
      <c r="D35" s="145"/>
      <c r="E35" s="145"/>
      <c r="F35" s="65"/>
      <c r="G35" s="59" t="str">
        <f>IF($D$10&gt;=L21,IF(AND(C35=0,D35=0,F35=0)=TRUE,'Podpůrný list pro výpočty'!$C$13,IF(AND(C35=0,D35=0)=TRUE,'Podpůrný list pro výpočty'!$C$19,IF(F35&gt;0,YEAR('Podpůrný list pro výpočty'!$C$40)-YEAR(F35),'Podpůrný list pro výpočty'!$C$20))),"")</f>
        <v/>
      </c>
      <c r="H35" s="27" t="str">
        <f>IF($D$10&gt;=L21,IF(OR(AND(C35=0,D35=0),F35=0)=FALSE,"",IF(AND(C35=0,D35=0,F35=0)=TRUE,'Podpůrný list pro výpočty'!$C$9,'Podpůrný list pro výpočty'!$C$21)),IF((AND(C35=0,D35=0,F35=0)=TRUE),"",'Podpůrný list pro výpočty'!$C$10))</f>
        <v/>
      </c>
    </row>
    <row r="36" spans="2:8" ht="15.75" x14ac:dyDescent="0.25">
      <c r="B36" s="58" t="s">
        <v>71</v>
      </c>
      <c r="C36" s="64"/>
      <c r="D36" s="145"/>
      <c r="E36" s="145"/>
      <c r="F36" s="65"/>
      <c r="G36" s="59" t="str">
        <f>IF($D$10&gt;=L22,IF(AND(C36=0,D36=0,F36=0)=TRUE,'Podpůrný list pro výpočty'!$C$13,IF(AND(C36=0,D36=0)=TRUE,'Podpůrný list pro výpočty'!$C$19,IF(F36&gt;0,YEAR('Podpůrný list pro výpočty'!$C$40)-YEAR(F36),'Podpůrný list pro výpočty'!$C$20))),"")</f>
        <v/>
      </c>
      <c r="H36" s="27" t="str">
        <f>IF($D$10&gt;=L22,IF(OR(AND(C36=0,D36=0),F36=0)=FALSE,"",IF(AND(C36=0,D36=0,F36=0)=TRUE,'Podpůrný list pro výpočty'!$C$9,'Podpůrný list pro výpočty'!$C$21)),IF((AND(C36=0,D36=0,F36=0)=TRUE),"",'Podpůrný list pro výpočty'!$C$10))</f>
        <v/>
      </c>
    </row>
    <row r="37" spans="2:8" ht="15.75" x14ac:dyDescent="0.25">
      <c r="B37" s="58" t="s">
        <v>72</v>
      </c>
      <c r="C37" s="64"/>
      <c r="D37" s="145"/>
      <c r="E37" s="145"/>
      <c r="F37" s="65"/>
      <c r="G37" s="59" t="str">
        <f>IF($D$10&gt;=L23,IF(AND(C37=0,D37=0,F37=0)=TRUE,'Podpůrný list pro výpočty'!$C$13,IF(AND(C37=0,D37=0)=TRUE,'Podpůrný list pro výpočty'!$C$19,IF(F37&gt;0,YEAR('Podpůrný list pro výpočty'!$C$40)-YEAR(F37),'Podpůrný list pro výpočty'!$C$20))),"")</f>
        <v/>
      </c>
      <c r="H37" s="27" t="str">
        <f>IF($D$10&gt;=L23,IF(OR(AND(C37=0,D37=0),F37=0)=FALSE,"",IF(AND(C37=0,D37=0,F37=0)=TRUE,'Podpůrný list pro výpočty'!$C$9,'Podpůrný list pro výpočty'!$C$21)),IF((AND(C37=0,D37=0,F37=0)=TRUE),"",'Podpůrný list pro výpočty'!$C$10))</f>
        <v/>
      </c>
    </row>
    <row r="38" spans="2:8" ht="15.75" x14ac:dyDescent="0.25">
      <c r="B38" s="58" t="s">
        <v>73</v>
      </c>
      <c r="C38" s="64"/>
      <c r="D38" s="145"/>
      <c r="E38" s="145"/>
      <c r="F38" s="65"/>
      <c r="G38" s="59" t="str">
        <f>IF($D$10&gt;=L24,IF(AND(C38=0,D38=0,F38=0)=TRUE,'Podpůrný list pro výpočty'!$C$13,IF(AND(C38=0,D38=0)=TRUE,'Podpůrný list pro výpočty'!$C$19,IF(F38&gt;0,YEAR('Podpůrný list pro výpočty'!$C$40)-YEAR(F38),'Podpůrný list pro výpočty'!$C$20))),"")</f>
        <v/>
      </c>
      <c r="H38" s="27" t="str">
        <f>IF($D$10&gt;=L24,IF(OR(AND(C38=0,D38=0),F38=0)=FALSE,"",IF(AND(C38=0,D38=0,F38=0)=TRUE,'Podpůrný list pro výpočty'!$C$9,'Podpůrný list pro výpočty'!$C$21)),IF((AND(C38=0,D38=0,F38=0)=TRUE),"",'Podpůrný list pro výpočty'!$C$10))</f>
        <v/>
      </c>
    </row>
    <row r="39" spans="2:8" ht="15.75" x14ac:dyDescent="0.25">
      <c r="B39" s="58" t="s">
        <v>74</v>
      </c>
      <c r="C39" s="64"/>
      <c r="D39" s="145"/>
      <c r="E39" s="145"/>
      <c r="F39" s="65"/>
      <c r="G39" s="59" t="str">
        <f>IF($D$10&gt;=L25,IF(AND(C39=0,D39=0,F39=0)=TRUE,'Podpůrný list pro výpočty'!$C$13,IF(AND(C39=0,D39=0)=TRUE,'Podpůrný list pro výpočty'!$C$19,IF(F39&gt;0,YEAR('Podpůrný list pro výpočty'!$C$40)-YEAR(F39),'Podpůrný list pro výpočty'!$C$20))),"")</f>
        <v/>
      </c>
      <c r="H39" s="27" t="str">
        <f>IF($D$10&gt;=L25,IF(OR(AND(C39=0,D39=0),F39=0)=FALSE,"",IF(AND(C39=0,D39=0,F39=0)=TRUE,'Podpůrný list pro výpočty'!$C$9,'Podpůrný list pro výpočty'!$C$21)),IF((AND(C39=0,D39=0,F39=0)=TRUE),"",'Podpůrný list pro výpočty'!$C$10))</f>
        <v/>
      </c>
    </row>
    <row r="40" spans="2:8" ht="16.5" thickBot="1" x14ac:dyDescent="0.3">
      <c r="B40" s="60" t="s">
        <v>75</v>
      </c>
      <c r="C40" s="66"/>
      <c r="D40" s="144"/>
      <c r="E40" s="144"/>
      <c r="F40" s="67"/>
      <c r="G40" s="61" t="str">
        <f>IF($D$10&gt;=L26,IF(AND(C40=0,D40=0,F40=0)=TRUE,'Podpůrný list pro výpočty'!$C$13,IF(AND(C40=0,D40=0)=TRUE,'Podpůrný list pro výpočty'!$C$19,IF(F40&gt;0,YEAR('Podpůrný list pro výpočty'!$C$40)-YEAR(F40),'Podpůrný list pro výpočty'!$C$20))),"")</f>
        <v/>
      </c>
      <c r="H40" s="27" t="str">
        <f>IF($D$10&gt;=L26,IF(OR(AND(C40=0,D40=0),F40=0)=FALSE,"",IF(AND(C40=0,D40=0,F40=0)=TRUE,'Podpůrný list pro výpočty'!$C$9,'Podpůrný list pro výpočty'!$C$21)),IF((AND(C40=0,D40=0,F40=0)=TRUE),"",'Podpůrný list pro výpočty'!$C$10))</f>
        <v/>
      </c>
    </row>
  </sheetData>
  <sheetProtection algorithmName="SHA-512" hashValue="u/adLEq4T6ZSaYmxPrNU/b1L73bKlInEKg7TAWBJkH/h3iCFE7yxHQkAzhDVAJ9vSQa5x/p2+C8hzqHs3hz17Q==" saltValue="8YIr5SY42SAZEBA1HYGrhw==" spinCount="100000" sheet="1" objects="1" scenarios="1" selectLockedCells="1"/>
  <mergeCells count="52">
    <mergeCell ref="D40:E40"/>
    <mergeCell ref="D34:E34"/>
    <mergeCell ref="D35:E35"/>
    <mergeCell ref="D36:E36"/>
    <mergeCell ref="D37:E37"/>
    <mergeCell ref="D38:E38"/>
    <mergeCell ref="D39:E39"/>
    <mergeCell ref="D33:E33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21:E21"/>
    <mergeCell ref="B11:C12"/>
    <mergeCell ref="F11:G13"/>
    <mergeCell ref="B14:E14"/>
    <mergeCell ref="F14:G14"/>
    <mergeCell ref="B15:C15"/>
    <mergeCell ref="D15:E15"/>
    <mergeCell ref="D16:E16"/>
    <mergeCell ref="D17:E17"/>
    <mergeCell ref="D18:E18"/>
    <mergeCell ref="D19:E19"/>
    <mergeCell ref="D20:E20"/>
    <mergeCell ref="B9:C9"/>
    <mergeCell ref="D9:E9"/>
    <mergeCell ref="F9:G9"/>
    <mergeCell ref="B10:C10"/>
    <mergeCell ref="D10:E10"/>
    <mergeCell ref="F10:G10"/>
    <mergeCell ref="B6:C6"/>
    <mergeCell ref="D6:E6"/>
    <mergeCell ref="F6:G6"/>
    <mergeCell ref="B7:E7"/>
    <mergeCell ref="B8:C8"/>
    <mergeCell ref="D8:E8"/>
    <mergeCell ref="F8:G8"/>
    <mergeCell ref="B5:C5"/>
    <mergeCell ref="D5:E5"/>
    <mergeCell ref="F5:G5"/>
    <mergeCell ref="A1:G1"/>
    <mergeCell ref="B3:E3"/>
    <mergeCell ref="B4:C4"/>
    <mergeCell ref="D4:E4"/>
    <mergeCell ref="F4:G4"/>
  </mergeCells>
  <conditionalFormatting sqref="D4:E6 D8:D11 E8:E9 E11">
    <cfRule type="expression" dxfId="227" priority="4">
      <formula>D4=""</formula>
    </cfRule>
  </conditionalFormatting>
  <conditionalFormatting sqref="B16:B40">
    <cfRule type="expression" dxfId="226" priority="1">
      <formula>OR(AND(C16=0,D16=0),F16=0)=FALSE</formula>
    </cfRule>
  </conditionalFormatting>
  <conditionalFormatting sqref="A1:G1">
    <cfRule type="expression" dxfId="225" priority="3">
      <formula>$A$1&lt;&gt;$J$3</formula>
    </cfRule>
  </conditionalFormatting>
  <conditionalFormatting sqref="A2:H40">
    <cfRule type="expression" dxfId="224" priority="2">
      <formula>$A$1&lt;&gt;$J$3</formula>
    </cfRule>
  </conditionalFormatting>
  <conditionalFormatting sqref="B16:B39">
    <cfRule type="expression" dxfId="223" priority="5">
      <formula>$D$10&gt;=L2</formula>
    </cfRule>
  </conditionalFormatting>
  <conditionalFormatting sqref="C16:C39">
    <cfRule type="expression" dxfId="222" priority="6">
      <formula>$D$10&gt;=L2</formula>
    </cfRule>
  </conditionalFormatting>
  <conditionalFormatting sqref="F16:F39">
    <cfRule type="expression" dxfId="221" priority="8">
      <formula>$D$10&gt;=L2</formula>
    </cfRule>
  </conditionalFormatting>
  <conditionalFormatting sqref="G16:G39">
    <cfRule type="expression" dxfId="220" priority="9">
      <formula>$D$10&gt;=L2</formula>
    </cfRule>
  </conditionalFormatting>
  <conditionalFormatting sqref="D16:E39">
    <cfRule type="expression" dxfId="219" priority="7">
      <formula>$D$10&gt;=L2</formula>
    </cfRule>
  </conditionalFormatting>
  <conditionalFormatting sqref="B40:F40">
    <cfRule type="expression" dxfId="218" priority="11">
      <formula>$D$10=$L$26</formula>
    </cfRule>
  </conditionalFormatting>
  <conditionalFormatting sqref="G40">
    <cfRule type="expression" dxfId="217" priority="10">
      <formula>$D$10=$L$26</formula>
    </cfRule>
  </conditionalFormatting>
  <conditionalFormatting sqref="F11">
    <cfRule type="expression" dxfId="216" priority="12">
      <formula>$F$11=$J$4</formula>
    </cfRule>
  </conditionalFormatting>
  <dataValidations count="5">
    <dataValidation type="date" operator="lessThanOrEqual" allowBlank="1" showErrorMessage="1" errorTitle="Tornádo říká:" error="Pokoušíte se zadat datum, které je v budoucnosti." sqref="F16:F40">
      <formula1>TODAY()</formula1>
    </dataValidation>
    <dataValidation type="whole" allowBlank="1" showErrorMessage="1" errorTitle="Tornádo říká:" error="Prosím zadejte počet soutěžících, který odpovídá zvolené soutěžní kategorii. Počty soutěžících pro jednotlivé soutěžní kategorie naleznete v Propozicích soutěže Tornádo 2018." sqref="D10">
      <formula1>J6</formula1>
      <formula2>J7</formula2>
    </dataValidation>
    <dataValidation type="whole" allowBlank="1" showErrorMessage="1" errorTitle="Tornádo říká:" error="Prosím zadejte počet soutěžících, který odpovídá zvolené soutěžní kategorii. Počty soutěžících pro jednotlivé soutěžní kategorie naleznete v Propozicích soutěže Tornádo 2018." sqref="E10">
      <formula1>K9</formula1>
      <formula2>K10</formula2>
    </dataValidation>
    <dataValidation type="time" allowBlank="1" showInputMessage="1" showErrorMessage="1" errorTitle="Tornádo říká:" error="Prosím zadejte čas, který odpovídá zvolené soutěžní kategorii. Časy pro jednotlivé soutěžní kategorie naleznete v Propozicích soutěže Tornádo 2018." sqref="D9">
      <formula1>J9</formula1>
      <formula2>J10</formula2>
    </dataValidation>
    <dataValidation type="time" allowBlank="1" showInputMessage="1" showErrorMessage="1" errorTitle="Tornádo říká:" error="Prosím zadejte čas, který odpovídá zvolené soutěžní kategorii. Časy pro jednotlivé soutěžní kategorie naleznete v Propozicích soutěže Tornádo 2018." sqref="E9">
      <formula1>K11</formula1>
      <formula2>K12</formula2>
    </dataValidation>
  </dataValidations>
  <pageMargins left="0.31496062992125984" right="0.31496062992125984" top="0.59055118110236227" bottom="0.59055118110236227" header="0" footer="0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errorTitle="Tornádo říká:" error="Prosím vyberte výkonnostní třídu ze seznamu. Stávající text smažte a rozklikněte šipku vedle buňky._x000a_">
          <x14:formula1>
            <xm:f>IF('Základní informace o klubu'!$C$5=$A$1,'Podpůrný list pro výpočty'!$B$59:$B$60,'Podpůrný list pro výpočty'!$B$63:$B$64)</xm:f>
          </x14:formula1>
          <xm:sqref>D6:E6</xm:sqref>
        </x14:dataValidation>
        <x14:dataValidation type="list" allowBlank="1" showInputMessage="1" showErrorMessage="1" errorTitle="Tornádo říká:" error="Prosím vyberte věkovou kategorii ze seznamu. Stávající text smažte a rozklikněte šipku vedle buňky.">
          <x14:formula1>
            <xm:f>IF('Základní informace o klubu'!$C$5=$A$1,'Podpůrný list pro výpočty'!$B$45:$B$48,'Podpůrný list pro výpočty'!$B$63:$B$64)</xm:f>
          </x14:formula1>
          <xm:sqref>D5:E5</xm:sqref>
        </x14:dataValidation>
        <x14:dataValidation type="list" allowBlank="1" showInputMessage="1" showErrorMessage="1" errorTitle="Tornádo říká:" error="Prosím vyberte soutěžní kategorii ze seznamu. Stávající text smažte a rozklikněte šipku vedle buňky._x000a_">
          <x14:formula1>
            <xm:f>IF('Základní informace o klubu'!$C$5=$A$1,'Podpůrný list pro výpočty'!$B$51:$B$56,'Podpůrný list pro výpočty'!$B$63:$B$64)</xm:f>
          </x14:formula1>
          <xm:sqref>D4:E4</xm:sqref>
        </x14:dataValidation>
        <x14:dataValidation type="list" errorStyle="warning" allowBlank="1" showInputMessage="1" showErrorMessage="1" errorTitle="Tornádo říká:" error="Pokoušíte se zadat trenéra, který není uveden v seznamu. Prosím, doplňte jej na list: &quot;Základní informace o klubu&quot;.">
          <x14:formula1>
            <xm:f>IF('Základní informace o klubu'!$C$5=$A$1,'Základní informace o klubu'!$D$14:$D$21,'Podpůrný list pro výpočty'!$B$63:$B$64)</xm:f>
          </x14:formula1>
          <xm:sqref>E12</xm:sqref>
        </x14:dataValidation>
        <x14:dataValidation type="list" errorStyle="warning" allowBlank="1" showInputMessage="1" showErrorMessage="1" errorTitle="Tornádo říká:" error="Pokoušíte se zadat trenéra, který není uveden v seznamu. Prosím, doplňte jej na list: &quot;Základní informace o klubu&quot;." promptTitle="Tornádo říká:" prompt="Jména všech trenérů zadejte na listu: &quot;Základní informace o klubu&quot;, poté jen vybírejte ze seznamu.">
          <x14:formula1>
            <xm:f>IF('Základní informace o klubu'!$C$5=$A$1,'Základní informace o klubu'!$D$14:$D$21,'Podpůrný list pro výpočty'!$B$63:$B$64)</xm:f>
          </x14:formula1>
          <xm:sqref>E11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"/>
  <sheetViews>
    <sheetView showGridLines="0" workbookViewId="0">
      <selection activeCell="D4" sqref="D4:E4"/>
    </sheetView>
  </sheetViews>
  <sheetFormatPr defaultRowHeight="15" x14ac:dyDescent="0.25"/>
  <cols>
    <col min="1" max="1" width="1.42578125" style="27" customWidth="1"/>
    <col min="2" max="2" width="3.5703125" style="27" customWidth="1"/>
    <col min="3" max="3" width="20.7109375" style="27" customWidth="1"/>
    <col min="4" max="4" width="3.5703125" style="27" customWidth="1"/>
    <col min="5" max="5" width="20.7109375" style="27" customWidth="1"/>
    <col min="6" max="6" width="19.28515625" style="27" customWidth="1"/>
    <col min="7" max="7" width="26.5703125" style="27" customWidth="1"/>
    <col min="8" max="8" width="67.85546875" style="27" customWidth="1"/>
    <col min="9" max="9" width="5.28515625" style="27" customWidth="1"/>
    <col min="10" max="10" width="86.85546875" style="94" customWidth="1"/>
    <col min="11" max="12" width="9.140625" style="94"/>
    <col min="13" max="16384" width="9.140625" style="27"/>
  </cols>
  <sheetData>
    <row r="1" spans="1:12" ht="28.5" x14ac:dyDescent="0.45">
      <c r="A1" s="128" t="str">
        <f>IF('Základní informace o klubu'!C24&gt;=3,IF('Základní informace o klubu'!C5=0,'Podpůrný list pro výpočty'!C7,'Základní informace o klubu'!C5),IF('Základní informace o klubu'!C5=0,IF('Základní informace o klubu'!C24=0,'Podpůrný list pro výpočty'!C5,'Podpůrný list pro výpočty'!C6),IF('Základní informace o klubu'!C24=0,'Podpůrný list pro výpočty'!C3,'Podpůrný list pro výpočty'!C4)))</f>
        <v>Vyplňte, prosím, název klubu a počet formací na listu: "Základní informace o klubu".</v>
      </c>
      <c r="B1" s="128"/>
      <c r="C1" s="128"/>
      <c r="D1" s="128"/>
      <c r="E1" s="128"/>
      <c r="F1" s="128"/>
      <c r="G1" s="128"/>
      <c r="H1" s="48"/>
    </row>
    <row r="2" spans="1:12" x14ac:dyDescent="0.25">
      <c r="J2" s="94" t="s">
        <v>120</v>
      </c>
      <c r="L2" s="94">
        <v>1</v>
      </c>
    </row>
    <row r="3" spans="1:12" ht="21.75" thickBot="1" x14ac:dyDescent="0.4">
      <c r="B3" s="170" t="s">
        <v>2</v>
      </c>
      <c r="C3" s="170"/>
      <c r="D3" s="170"/>
      <c r="E3" s="170"/>
      <c r="J3" s="94">
        <f>'Základní informace o klubu'!C5</f>
        <v>0</v>
      </c>
      <c r="L3" s="94">
        <v>2</v>
      </c>
    </row>
    <row r="4" spans="1:12" ht="15.75" x14ac:dyDescent="0.25">
      <c r="B4" s="125" t="s">
        <v>47</v>
      </c>
      <c r="C4" s="147"/>
      <c r="D4" s="149"/>
      <c r="E4" s="150"/>
      <c r="F4" s="159" t="str">
        <f>IF(D4=0,'Podpůrný list pro výpočty'!$C$15,"")</f>
        <v>Prosím vyplňte</v>
      </c>
      <c r="G4" s="160"/>
      <c r="J4" s="94" t="str">
        <f>'Podpůrný list pro výpočty'!C12</f>
        <v>Zadaný seznam soutěžících je v pořádku a odpovídá dané soutěžní kategorii.</v>
      </c>
      <c r="L4" s="94">
        <v>3</v>
      </c>
    </row>
    <row r="5" spans="1:12" ht="15.75" x14ac:dyDescent="0.25">
      <c r="B5" s="132" t="s">
        <v>48</v>
      </c>
      <c r="C5" s="146"/>
      <c r="D5" s="151"/>
      <c r="E5" s="152"/>
      <c r="F5" s="159" t="str">
        <f>IF(D5=0,'Podpůrný list pro výpočty'!$C$15,"")</f>
        <v>Prosím vyplňte</v>
      </c>
      <c r="G5" s="160"/>
      <c r="J5" s="94" t="s">
        <v>58</v>
      </c>
      <c r="L5" s="94">
        <v>4</v>
      </c>
    </row>
    <row r="6" spans="1:12" ht="16.5" thickBot="1" x14ac:dyDescent="0.3">
      <c r="B6" s="129" t="s">
        <v>49</v>
      </c>
      <c r="C6" s="148"/>
      <c r="D6" s="153"/>
      <c r="E6" s="154"/>
      <c r="F6" s="159" t="str">
        <f>IF(D6=0,'Podpůrný list pro výpočty'!$C$15,"")</f>
        <v>Prosím vyplňte</v>
      </c>
      <c r="G6" s="160"/>
      <c r="J6" s="94">
        <f>IF($D$4='Podpůrný list pro výpočty'!$B$51,'Podpůrný list pro výpočty'!$C$51,IF($D$4='Podpůrný list pro výpočty'!$B$52,'Podpůrný list pro výpočty'!$C$52,IF($D$4='Podpůrný list pro výpočty'!$B$53,'Podpůrný list pro výpočty'!$C$53,IF($D$4='Podpůrný list pro výpočty'!$B$54,'Podpůrný list pro výpočty'!$C$54,IF($D$4='Podpůrný list pro výpočty'!$B$55,'Podpůrný list pro výpočty'!$C$55,IF($D$4='Podpůrný list pro výpočty'!$B$56,'Podpůrný list pro výpočty'!$C$56,))))))</f>
        <v>0</v>
      </c>
      <c r="L6" s="94">
        <v>5</v>
      </c>
    </row>
    <row r="7" spans="1:12" ht="16.5" customHeight="1" thickBot="1" x14ac:dyDescent="0.3">
      <c r="B7" s="165"/>
      <c r="C7" s="166"/>
      <c r="D7" s="166"/>
      <c r="E7" s="167"/>
      <c r="J7" s="94">
        <f>IF($D$4='Podpůrný list pro výpočty'!$B$51,'Podpůrný list pro výpočty'!$D$51,IF($D$4='Podpůrný list pro výpočty'!$B$52,'Podpůrný list pro výpočty'!$D$52,IF($D$4='Podpůrný list pro výpočty'!$B$53,'Podpůrný list pro výpočty'!$D$53,IF($D$4='Podpůrný list pro výpočty'!$B$54,'Podpůrný list pro výpočty'!$D$54,IF($D$4='Podpůrný list pro výpočty'!$B$55,'Podpůrný list pro výpočty'!$D$55,IF($D$4='Podpůrný list pro výpočty'!$B$56,'Podpůrný list pro výpočty'!$D$56,))))))</f>
        <v>0</v>
      </c>
      <c r="L7" s="94">
        <v>6</v>
      </c>
    </row>
    <row r="8" spans="1:12" ht="15.75" x14ac:dyDescent="0.25">
      <c r="B8" s="125" t="s">
        <v>50</v>
      </c>
      <c r="C8" s="147"/>
      <c r="D8" s="155"/>
      <c r="E8" s="156"/>
      <c r="F8" s="159"/>
      <c r="G8" s="160"/>
      <c r="J8" s="94" t="s">
        <v>130</v>
      </c>
      <c r="L8" s="94">
        <v>7</v>
      </c>
    </row>
    <row r="9" spans="1:12" ht="15.75" x14ac:dyDescent="0.25">
      <c r="B9" s="132" t="s">
        <v>60</v>
      </c>
      <c r="C9" s="146"/>
      <c r="D9" s="157"/>
      <c r="E9" s="158"/>
      <c r="F9" s="175" t="str">
        <f>IF(D9=0,'Podpůrný list pro výpočty'!$C$16,"")</f>
        <v>Prosím vyplňte ve formátu m:ss, např.: 1:30</v>
      </c>
      <c r="G9" s="176"/>
      <c r="J9" s="95">
        <f>IF($D$4='Podpůrný list pro výpočty'!$B$67,'Podpůrný list pro výpočty'!$C$67,IF($D$4='Podpůrný list pro výpočty'!$B$68,'Podpůrný list pro výpočty'!$C$68,IF($D$4='Podpůrný list pro výpočty'!$B$69,'Podpůrný list pro výpočty'!$C$69,IF($D$4='Podpůrný list pro výpočty'!$B$70,'Podpůrný list pro výpočty'!$C$70,IF($D$4='Podpůrný list pro výpočty'!$B$71,'Podpůrný list pro výpočty'!$C$71,IF($D$4='Podpůrný list pro výpočty'!$B$72,'Podpůrný list pro výpočty'!$C$72,))))))*60</f>
        <v>0</v>
      </c>
      <c r="L9" s="94">
        <v>8</v>
      </c>
    </row>
    <row r="10" spans="1:12" ht="15.75" customHeight="1" x14ac:dyDescent="0.25">
      <c r="B10" s="132" t="s">
        <v>51</v>
      </c>
      <c r="C10" s="146"/>
      <c r="D10" s="171"/>
      <c r="E10" s="172"/>
      <c r="F10" s="159" t="str">
        <f>IF(D10=0,'Podpůrný list pro výpočty'!$C$15,"")</f>
        <v>Prosím vyplňte</v>
      </c>
      <c r="G10" s="160"/>
      <c r="J10" s="95">
        <f>IF($D$4='Podpůrný list pro výpočty'!$B$67,'Podpůrný list pro výpočty'!$D$67,IF($D$4='Podpůrný list pro výpočty'!$B$68,'Podpůrný list pro výpočty'!$D$68,IF($D$4='Podpůrný list pro výpočty'!$B$69,'Podpůrný list pro výpočty'!$D$69,IF($D$4='Podpůrný list pro výpočty'!$B$70,'Podpůrný list pro výpočty'!$D$70,IF($D$4='Podpůrný list pro výpočty'!$B$71,'Podpůrný list pro výpočty'!$D$71,IF($D$4='Podpůrný list pro výpočty'!$B$72,'Podpůrný list pro výpočty'!$D$72,))))))*60</f>
        <v>0</v>
      </c>
      <c r="L10" s="94">
        <v>9</v>
      </c>
    </row>
    <row r="11" spans="1:12" ht="15.75" x14ac:dyDescent="0.25">
      <c r="B11" s="161" t="s">
        <v>52</v>
      </c>
      <c r="C11" s="162"/>
      <c r="D11" s="49" t="s">
        <v>13</v>
      </c>
      <c r="E11" s="40"/>
      <c r="F11" s="178" t="str">
        <f>IF(OR(D4=0,D5=0,D9=0,D10=0)=TRUE,'Podpůrný list pro výpočty'!C23,IF($D$4=0,"",IF(COUNTBLANK(H16:H40)=25,'Podpůrný list pro výpočty'!C12,"")))</f>
        <v>Zkontrolujte, že máte vyplněny údaje: Soutěžní kategorie, Věková kategorie, Délka skladby a Počet soutěžících.</v>
      </c>
      <c r="G11" s="178"/>
      <c r="H11" s="69"/>
      <c r="J11" s="94" t="s">
        <v>114</v>
      </c>
      <c r="L11" s="94">
        <v>10</v>
      </c>
    </row>
    <row r="12" spans="1:12" ht="15.75" customHeight="1" thickBot="1" x14ac:dyDescent="0.3">
      <c r="B12" s="163"/>
      <c r="C12" s="164"/>
      <c r="D12" s="50" t="s">
        <v>14</v>
      </c>
      <c r="E12" s="41"/>
      <c r="F12" s="178"/>
      <c r="G12" s="178"/>
      <c r="J12" s="96" t="str">
        <f>IF(AND($D$4='Podpůrný list pro výpočty'!B74,$D$5='Podpůrný list pro výpočty'!C74),'Podpůrný list pro výpočty'!D74,IF(AND($D$4='Podpůrný list pro výpočty'!B75,$D$5='Podpůrný list pro výpočty'!C75),'Podpůrný list pro výpočty'!D75,IF(AND($D$4='Podpůrný list pro výpočty'!B76,$D$5='Podpůrný list pro výpočty'!C76),'Podpůrný list pro výpočty'!D76,IF(AND($D$4='Podpůrný list pro výpočty'!B77,$D$5='Podpůrný list pro výpočty'!C77),'Podpůrný list pro výpočty'!D77,IF(AND($D$4='Podpůrný list pro výpočty'!B78,$D$5='Podpůrný list pro výpočty'!C78),'Podpůrný list pro výpočty'!D78,IF(AND($D$4='Podpůrný list pro výpočty'!B79,$D$5='Podpůrný list pro výpočty'!C79),'Podpůrný list pro výpočty'!D79,IF(AND($D$4='Podpůrný list pro výpočty'!B80,$D$5='Podpůrný list pro výpočty'!C80),'Podpůrný list pro výpočty'!D80,IF(AND($D$4='Podpůrný list pro výpočty'!B81,$D$5='Podpůrný list pro výpočty'!C81),'Podpůrný list pro výpočty'!D81,IF(AND($D$4='Podpůrný list pro výpočty'!B82,$D$5='Podpůrný list pro výpočty'!C82),'Podpůrný list pro výpočty'!D82,IF(AND($D$4='Podpůrný list pro výpočty'!B83,$D$5='Podpůrný list pro výpočty'!C83),'Podpůrný list pro výpočty'!D83,IF(AND($D$4='Podpůrný list pro výpočty'!B84,$D$5='Podpůrný list pro výpočty'!C84),'Podpůrný list pro výpočty'!D84,IF(AND($D$4='Podpůrný list pro výpočty'!B85,$D$5='Podpůrný list pro výpočty'!C85),'Podpůrný list pro výpočty'!D85,IF(AND($D$4='Podpůrný list pro výpočty'!B86,$D$5='Podpůrný list pro výpočty'!C86),'Podpůrný list pro výpočty'!D86,IF(AND($D$4='Podpůrný list pro výpočty'!B87,$D$5='Podpůrný list pro výpočty'!C87),'Podpůrný list pro výpočty'!D87,IF(AND($D$4='Podpůrný list pro výpočty'!B88,$D$5='Podpůrný list pro výpočty'!C88),'Podpůrný list pro výpočty'!D88,IF(AND($D$4='Podpůrný list pro výpočty'!B89,$D$5='Podpůrný list pro výpočty'!C89),'Podpůrný list pro výpočty'!D89,IF(AND($D$4='Podpůrný list pro výpočty'!B90,$D$5='Podpůrný list pro výpočty'!C90),'Podpůrný list pro výpočty'!D90,IF(AND($D$4='Podpůrný list pro výpočty'!B91,$D$5='Podpůrný list pro výpočty'!C91),'Podpůrný list pro výpočty'!D91,IF(AND($D$4='Podpůrný list pro výpočty'!B92,$D$5='Podpůrný list pro výpočty'!C92),'Podpůrný list pro výpočty'!D92,IF(AND($D$4='Podpůrný list pro výpočty'!B93,$D$5='Podpůrný list pro výpočty'!C93),'Podpůrný list pro výpočty'!D93,IF(AND($D$4='Podpůrný list pro výpočty'!B94,$D$5='Podpůrný list pro výpočty'!C94),'Podpůrný list pro výpočty'!D94,IF(AND($D$4='Podpůrný list pro výpočty'!B95,$D$5='Podpůrný list pro výpočty'!C95),'Podpůrný list pro výpočty'!D95,IF(AND($D$4='Podpůrný list pro výpočty'!B96,$D$5='Podpůrný list pro výpočty'!C96),'Podpůrný list pro výpočty'!D96,IF(AND($D$4='Podpůrný list pro výpočty'!B97,$D$5='Podpůrný list pro výpočty'!C97),'Podpůrný list pro výpočty'!D97,IF(D4=D5,"",'Podpůrný list pro výpočty'!C14)))))))))))))))))))))))))</f>
        <v/>
      </c>
      <c r="L12" s="94">
        <v>11</v>
      </c>
    </row>
    <row r="13" spans="1:12" x14ac:dyDescent="0.25">
      <c r="F13" s="178"/>
      <c r="G13" s="178"/>
      <c r="L13" s="94">
        <v>12</v>
      </c>
    </row>
    <row r="14" spans="1:12" ht="21.75" customHeight="1" thickBot="1" x14ac:dyDescent="0.4">
      <c r="B14" s="170" t="s">
        <v>53</v>
      </c>
      <c r="C14" s="170"/>
      <c r="D14" s="170"/>
      <c r="E14" s="170"/>
      <c r="F14" s="177" t="str">
        <f>IF(D10="",'Podpůrný list pro výpočty'!$C$17,"")</f>
        <v>Pro vyplňování seznamu zadejte počet soutěžících.</v>
      </c>
      <c r="G14" s="177"/>
      <c r="H14" s="68" t="str">
        <f>IF(COUNTBLANK(H16:H40)=25,"","Chybové hlášení:")</f>
        <v/>
      </c>
      <c r="L14" s="94">
        <v>13</v>
      </c>
    </row>
    <row r="15" spans="1:12" ht="31.5" customHeight="1" thickBot="1" x14ac:dyDescent="0.3">
      <c r="B15" s="168" t="s">
        <v>0</v>
      </c>
      <c r="C15" s="169"/>
      <c r="D15" s="173" t="s">
        <v>3</v>
      </c>
      <c r="E15" s="174"/>
      <c r="F15" s="55" t="s">
        <v>4</v>
      </c>
      <c r="G15" s="51" t="s">
        <v>55</v>
      </c>
      <c r="L15" s="94">
        <v>14</v>
      </c>
    </row>
    <row r="16" spans="1:12" ht="15.75" x14ac:dyDescent="0.25">
      <c r="B16" s="56" t="s">
        <v>13</v>
      </c>
      <c r="C16" s="62"/>
      <c r="D16" s="143"/>
      <c r="E16" s="143"/>
      <c r="F16" s="63"/>
      <c r="G16" s="57" t="str">
        <f>IF($D$10&gt;=L2,IF(AND(C16=0,D16=0,F16=0)=TRUE,'Podpůrný list pro výpočty'!$C$13,IF(AND(C16=0,D16=0)=TRUE,'Podpůrný list pro výpočty'!$C$19,IF(F16&gt;0,YEAR('Podpůrný list pro výpočty'!$C$40)-YEAR(F16),'Podpůrný list pro výpočty'!$C$20))),"")</f>
        <v/>
      </c>
      <c r="H16" s="27" t="str">
        <f>IF($D$10&gt;=L2,IF(OR(AND(C16=0,D16=0),F16=0)=FALSE,"",IF(AND(C16=0,D16=0,F16=0)=TRUE,'Podpůrný list pro výpočty'!$C$9,'Podpůrný list pro výpočty'!$C$21)),IF((AND(C16=0,D16=0,F16=0)=TRUE),"",'Podpůrný list pro výpočty'!$C$10))</f>
        <v/>
      </c>
      <c r="L16" s="94">
        <v>15</v>
      </c>
    </row>
    <row r="17" spans="2:12" ht="15.75" x14ac:dyDescent="0.25">
      <c r="B17" s="58" t="s">
        <v>14</v>
      </c>
      <c r="C17" s="64"/>
      <c r="D17" s="145"/>
      <c r="E17" s="145"/>
      <c r="F17" s="65"/>
      <c r="G17" s="59" t="str">
        <f>IF($D$10&gt;=L3,IF(AND(C17=0,D17=0,F17=0)=TRUE,'Podpůrný list pro výpočty'!$C$13,IF(AND(C17=0,D17=0)=TRUE,'Podpůrný list pro výpočty'!$C$19,IF(F17&gt;0,YEAR('Podpůrný list pro výpočty'!$C$40)-YEAR(F17),'Podpůrný list pro výpočty'!$C$20))),"")</f>
        <v/>
      </c>
      <c r="H17" s="27" t="str">
        <f>IF($D$10&gt;=L3,IF(OR(AND(C17=0,D17=0),F17=0)=FALSE,"",IF(AND(C17=0,D17=0,F17=0)=TRUE,'Podpůrný list pro výpočty'!$C$9,'Podpůrný list pro výpočty'!$C$21)),IF((AND(C17=0,D17=0,F17=0)=TRUE),"",'Podpůrný list pro výpočty'!$C$10))</f>
        <v/>
      </c>
      <c r="L17" s="94">
        <v>16</v>
      </c>
    </row>
    <row r="18" spans="2:12" ht="15.75" x14ac:dyDescent="0.25">
      <c r="B18" s="58" t="s">
        <v>15</v>
      </c>
      <c r="C18" s="64"/>
      <c r="D18" s="145"/>
      <c r="E18" s="145"/>
      <c r="F18" s="65"/>
      <c r="G18" s="59" t="str">
        <f>IF($D$10&gt;=L4,IF(AND(C18=0,D18=0,F18=0)=TRUE,'Podpůrný list pro výpočty'!$C$13,IF(AND(C18=0,D18=0)=TRUE,'Podpůrný list pro výpočty'!$C$19,IF(F18&gt;0,YEAR('Podpůrný list pro výpočty'!$C$40)-YEAR(F18),'Podpůrný list pro výpočty'!$C$20))),"")</f>
        <v/>
      </c>
      <c r="H18" s="27" t="str">
        <f>IF($D$10&gt;=L4,IF(OR(AND(C18=0,D18=0),F18=0)=FALSE,"",IF(AND(C18=0,D18=0,F18=0)=TRUE,'Podpůrný list pro výpočty'!$C$9,'Podpůrný list pro výpočty'!$C$21)),IF((AND(C18=0,D18=0,F18=0)=TRUE),"",'Podpůrný list pro výpočty'!$C$10))</f>
        <v/>
      </c>
      <c r="L18" s="94">
        <v>17</v>
      </c>
    </row>
    <row r="19" spans="2:12" ht="15.75" x14ac:dyDescent="0.25">
      <c r="B19" s="58" t="s">
        <v>16</v>
      </c>
      <c r="C19" s="64"/>
      <c r="D19" s="145"/>
      <c r="E19" s="145"/>
      <c r="F19" s="65"/>
      <c r="G19" s="59" t="str">
        <f>IF($D$10&gt;=L5,IF(AND(C19=0,D19=0,F19=0)=TRUE,'Podpůrný list pro výpočty'!$C$13,IF(AND(C19=0,D19=0)=TRUE,'Podpůrný list pro výpočty'!$C$19,IF(F19&gt;0,YEAR('Podpůrný list pro výpočty'!$C$40)-YEAR(F19),'Podpůrný list pro výpočty'!$C$20))),"")</f>
        <v/>
      </c>
      <c r="H19" s="27" t="str">
        <f>IF($D$10&gt;=L5,IF(OR(AND(C19=0,D19=0),F19=0)=FALSE,"",IF(AND(C19=0,D19=0,F19=0)=TRUE,'Podpůrný list pro výpočty'!$C$9,'Podpůrný list pro výpočty'!$C$21)),IF((AND(C19=0,D19=0,F19=0)=TRUE),"",'Podpůrný list pro výpočty'!$C$10))</f>
        <v/>
      </c>
      <c r="L19" s="94">
        <v>18</v>
      </c>
    </row>
    <row r="20" spans="2:12" ht="15.75" x14ac:dyDescent="0.25">
      <c r="B20" s="58" t="s">
        <v>17</v>
      </c>
      <c r="C20" s="64"/>
      <c r="D20" s="145"/>
      <c r="E20" s="145"/>
      <c r="F20" s="65"/>
      <c r="G20" s="59" t="str">
        <f>IF($D$10&gt;=L6,IF(AND(C20=0,D20=0,F20=0)=TRUE,'Podpůrný list pro výpočty'!$C$13,IF(AND(C20=0,D20=0)=TRUE,'Podpůrný list pro výpočty'!$C$19,IF(F20&gt;0,YEAR('Podpůrný list pro výpočty'!$C$40)-YEAR(F20),'Podpůrný list pro výpočty'!$C$20))),"")</f>
        <v/>
      </c>
      <c r="H20" s="27" t="str">
        <f>IF($D$10&gt;=L6,IF(OR(AND(C20=0,D20=0),F20=0)=FALSE,"",IF(AND(C20=0,D20=0,F20=0)=TRUE,'Podpůrný list pro výpočty'!$C$9,'Podpůrný list pro výpočty'!$C$21)),IF((AND(C20=0,D20=0,F20=0)=TRUE),"",'Podpůrný list pro výpočty'!$C$10))</f>
        <v/>
      </c>
      <c r="L20" s="94">
        <v>19</v>
      </c>
    </row>
    <row r="21" spans="2:12" ht="15.75" x14ac:dyDescent="0.25">
      <c r="B21" s="58" t="s">
        <v>18</v>
      </c>
      <c r="C21" s="64"/>
      <c r="D21" s="145"/>
      <c r="E21" s="145"/>
      <c r="F21" s="65"/>
      <c r="G21" s="59" t="str">
        <f>IF($D$10&gt;=L7,IF(AND(C21=0,D21=0,F21=0)=TRUE,'Podpůrný list pro výpočty'!$C$13,IF(AND(C21=0,D21=0)=TRUE,'Podpůrný list pro výpočty'!$C$19,IF(F21&gt;0,YEAR('Podpůrný list pro výpočty'!$C$40)-YEAR(F21),'Podpůrný list pro výpočty'!$C$20))),"")</f>
        <v/>
      </c>
      <c r="H21" s="27" t="str">
        <f>IF($D$10&gt;=L7,IF(OR(AND(C21=0,D21=0),F21=0)=FALSE,"",IF(AND(C21=0,D21=0,F21=0)=TRUE,'Podpůrný list pro výpočty'!$C$9,'Podpůrný list pro výpočty'!$C$21)),IF((AND(C21=0,D21=0,F21=0)=TRUE),"",'Podpůrný list pro výpočty'!$C$10))</f>
        <v/>
      </c>
      <c r="J21" s="98"/>
      <c r="L21" s="94">
        <v>20</v>
      </c>
    </row>
    <row r="22" spans="2:12" ht="15.75" x14ac:dyDescent="0.25">
      <c r="B22" s="58" t="s">
        <v>19</v>
      </c>
      <c r="C22" s="64"/>
      <c r="D22" s="145"/>
      <c r="E22" s="145"/>
      <c r="F22" s="65"/>
      <c r="G22" s="59" t="str">
        <f>IF($D$10&gt;=L8,IF(AND(C22=0,D22=0,F22=0)=TRUE,'Podpůrný list pro výpočty'!$C$13,IF(AND(C22=0,D22=0)=TRUE,'Podpůrný list pro výpočty'!$C$19,IF(F22&gt;0,YEAR('Podpůrný list pro výpočty'!$C$40)-YEAR(F22),'Podpůrný list pro výpočty'!$C$20))),"")</f>
        <v/>
      </c>
      <c r="H22" s="27" t="str">
        <f>IF($D$10&gt;=L8,IF(OR(AND(C22=0,D22=0),F22=0)=FALSE,"",IF(AND(C22=0,D22=0,F22=0)=TRUE,'Podpůrný list pro výpočty'!$C$9,'Podpůrný list pro výpočty'!$C$21)),IF((AND(C22=0,D22=0,F22=0)=TRUE),"",'Podpůrný list pro výpočty'!$C$10))</f>
        <v/>
      </c>
      <c r="J22" s="98"/>
      <c r="L22" s="94">
        <v>21</v>
      </c>
    </row>
    <row r="23" spans="2:12" ht="15.75" x14ac:dyDescent="0.25">
      <c r="B23" s="58" t="s">
        <v>20</v>
      </c>
      <c r="C23" s="64"/>
      <c r="D23" s="145"/>
      <c r="E23" s="145"/>
      <c r="F23" s="65"/>
      <c r="G23" s="59" t="str">
        <f>IF($D$10&gt;=L9,IF(AND(C23=0,D23=0,F23=0)=TRUE,'Podpůrný list pro výpočty'!$C$13,IF(AND(C23=0,D23=0)=TRUE,'Podpůrný list pro výpočty'!$C$19,IF(F23&gt;0,YEAR('Podpůrný list pro výpočty'!$C$40)-YEAR(F23),'Podpůrný list pro výpočty'!$C$20))),"")</f>
        <v/>
      </c>
      <c r="H23" s="27" t="str">
        <f>IF($D$10&gt;=L9,IF(OR(AND(C23=0,D23=0),F23=0)=FALSE,"",IF(AND(C23=0,D23=0,F23=0)=TRUE,'Podpůrný list pro výpočty'!$C$9,'Podpůrný list pro výpočty'!$C$21)),IF((AND(C23=0,D23=0,F23=0)=TRUE),"",'Podpůrný list pro výpočty'!$C$10))</f>
        <v/>
      </c>
      <c r="L23" s="94">
        <v>22</v>
      </c>
    </row>
    <row r="24" spans="2:12" ht="15.75" x14ac:dyDescent="0.25">
      <c r="B24" s="58" t="s">
        <v>21</v>
      </c>
      <c r="C24" s="64"/>
      <c r="D24" s="145"/>
      <c r="E24" s="145"/>
      <c r="F24" s="65"/>
      <c r="G24" s="59" t="str">
        <f>IF($D$10&gt;=L10,IF(AND(C24=0,D24=0,F24=0)=TRUE,'Podpůrný list pro výpočty'!$C$13,IF(AND(C24=0,D24=0)=TRUE,'Podpůrný list pro výpočty'!$C$19,IF(F24&gt;0,YEAR('Podpůrný list pro výpočty'!$C$40)-YEAR(F24),'Podpůrný list pro výpočty'!$C$20))),"")</f>
        <v/>
      </c>
      <c r="H24" s="27" t="str">
        <f>IF($D$10&gt;=L10,IF(OR(AND(C24=0,D24=0),F24=0)=FALSE,"",IF(AND(C24=0,D24=0,F24=0)=TRUE,'Podpůrný list pro výpočty'!$C$9,'Podpůrný list pro výpočty'!$C$21)),IF((AND(C24=0,D24=0,F24=0)=TRUE),"",'Podpůrný list pro výpočty'!$C$10))</f>
        <v/>
      </c>
      <c r="L24" s="94">
        <v>23</v>
      </c>
    </row>
    <row r="25" spans="2:12" ht="15.75" x14ac:dyDescent="0.25">
      <c r="B25" s="58" t="s">
        <v>22</v>
      </c>
      <c r="C25" s="64"/>
      <c r="D25" s="145"/>
      <c r="E25" s="145"/>
      <c r="F25" s="65"/>
      <c r="G25" s="59" t="str">
        <f>IF($D$10&gt;=L11,IF(AND(C25=0,D25=0,F25=0)=TRUE,'Podpůrný list pro výpočty'!$C$13,IF(AND(C25=0,D25=0)=TRUE,'Podpůrný list pro výpočty'!$C$19,IF(F25&gt;0,YEAR('Podpůrný list pro výpočty'!$C$40)-YEAR(F25),'Podpůrný list pro výpočty'!$C$20))),"")</f>
        <v/>
      </c>
      <c r="H25" s="27" t="str">
        <f>IF($D$10&gt;=L11,IF(OR(AND(C25=0,D25=0),F25=0)=FALSE,"",IF(AND(C25=0,D25=0,F25=0)=TRUE,'Podpůrný list pro výpočty'!$C$9,'Podpůrný list pro výpočty'!$C$21)),IF((AND(C25=0,D25=0,F25=0)=TRUE),"",'Podpůrný list pro výpočty'!$C$10))</f>
        <v/>
      </c>
      <c r="L25" s="94">
        <v>24</v>
      </c>
    </row>
    <row r="26" spans="2:12" ht="15.75" x14ac:dyDescent="0.25">
      <c r="B26" s="58" t="s">
        <v>61</v>
      </c>
      <c r="C26" s="64"/>
      <c r="D26" s="145"/>
      <c r="E26" s="145"/>
      <c r="F26" s="65"/>
      <c r="G26" s="59" t="str">
        <f>IF($D$10&gt;=L12,IF(AND(C26=0,D26=0,F26=0)=TRUE,'Podpůrný list pro výpočty'!$C$13,IF(AND(C26=0,D26=0)=TRUE,'Podpůrný list pro výpočty'!$C$19,IF(F26&gt;0,YEAR('Podpůrný list pro výpočty'!$C$40)-YEAR(F26),'Podpůrný list pro výpočty'!$C$20))),"")</f>
        <v/>
      </c>
      <c r="H26" s="27" t="str">
        <f>IF($D$10&gt;=L12,IF(OR(AND(C26=0,D26=0),F26=0)=FALSE,"",IF(AND(C26=0,D26=0,F26=0)=TRUE,'Podpůrný list pro výpočty'!$C$9,'Podpůrný list pro výpočty'!$C$21)),IF((AND(C26=0,D26=0,F26=0)=TRUE),"",'Podpůrný list pro výpočty'!$C$10))</f>
        <v/>
      </c>
      <c r="L26" s="94">
        <v>25</v>
      </c>
    </row>
    <row r="27" spans="2:12" ht="15.75" x14ac:dyDescent="0.25">
      <c r="B27" s="58" t="s">
        <v>62</v>
      </c>
      <c r="C27" s="64"/>
      <c r="D27" s="145"/>
      <c r="E27" s="145"/>
      <c r="F27" s="65"/>
      <c r="G27" s="59" t="str">
        <f>IF($D$10&gt;=L13,IF(AND(C27=0,D27=0,F27=0)=TRUE,'Podpůrný list pro výpočty'!$C$13,IF(AND(C27=0,D27=0)=TRUE,'Podpůrný list pro výpočty'!$C$19,IF(F27&gt;0,YEAR('Podpůrný list pro výpočty'!$C$40)-YEAR(F27),'Podpůrný list pro výpočty'!$C$20))),"")</f>
        <v/>
      </c>
      <c r="H27" s="27" t="str">
        <f>IF($D$10&gt;=L13,IF(OR(AND(C27=0,D27=0),F27=0)=FALSE,"",IF(AND(C27=0,D27=0,F27=0)=TRUE,'Podpůrný list pro výpočty'!$C$9,'Podpůrný list pro výpočty'!$C$21)),IF((AND(C27=0,D27=0,F27=0)=TRUE),"",'Podpůrný list pro výpočty'!$C$10))</f>
        <v/>
      </c>
    </row>
    <row r="28" spans="2:12" ht="15.75" x14ac:dyDescent="0.25">
      <c r="B28" s="58" t="s">
        <v>63</v>
      </c>
      <c r="C28" s="64"/>
      <c r="D28" s="145"/>
      <c r="E28" s="145"/>
      <c r="F28" s="65"/>
      <c r="G28" s="59" t="str">
        <f>IF($D$10&gt;=L14,IF(AND(C28=0,D28=0,F28=0)=TRUE,'Podpůrný list pro výpočty'!$C$13,IF(AND(C28=0,D28=0)=TRUE,'Podpůrný list pro výpočty'!$C$19,IF(F28&gt;0,YEAR('Podpůrný list pro výpočty'!$C$40)-YEAR(F28),'Podpůrný list pro výpočty'!$C$20))),"")</f>
        <v/>
      </c>
      <c r="H28" s="27" t="str">
        <f>IF($D$10&gt;=L14,IF(OR(AND(C28=0,D28=0),F28=0)=FALSE,"",IF(AND(C28=0,D28=0,F28=0)=TRUE,'Podpůrný list pro výpočty'!$C$9,'Podpůrný list pro výpočty'!$C$21)),IF((AND(C28=0,D28=0,F28=0)=TRUE),"",'Podpůrný list pro výpočty'!$C$10))</f>
        <v/>
      </c>
    </row>
    <row r="29" spans="2:12" ht="15.75" x14ac:dyDescent="0.25">
      <c r="B29" s="58" t="s">
        <v>64</v>
      </c>
      <c r="C29" s="64"/>
      <c r="D29" s="145"/>
      <c r="E29" s="145"/>
      <c r="F29" s="65"/>
      <c r="G29" s="59" t="str">
        <f>IF($D$10&gt;=L15,IF(AND(C29=0,D29=0,F29=0)=TRUE,'Podpůrný list pro výpočty'!$C$13,IF(AND(C29=0,D29=0)=TRUE,'Podpůrný list pro výpočty'!$C$19,IF(F29&gt;0,YEAR('Podpůrný list pro výpočty'!$C$40)-YEAR(F29),'Podpůrný list pro výpočty'!$C$20))),"")</f>
        <v/>
      </c>
      <c r="H29" s="27" t="str">
        <f>IF($D$10&gt;=L15,IF(OR(AND(C29=0,D29=0),F29=0)=FALSE,"",IF(AND(C29=0,D29=0,F29=0)=TRUE,'Podpůrný list pro výpočty'!$C$9,'Podpůrný list pro výpočty'!$C$21)),IF((AND(C29=0,D29=0,F29=0)=TRUE),"",'Podpůrný list pro výpočty'!$C$10))</f>
        <v/>
      </c>
      <c r="J29" s="97"/>
    </row>
    <row r="30" spans="2:12" ht="15.75" x14ac:dyDescent="0.25">
      <c r="B30" s="58" t="s">
        <v>65</v>
      </c>
      <c r="C30" s="64"/>
      <c r="D30" s="145"/>
      <c r="E30" s="145"/>
      <c r="F30" s="65"/>
      <c r="G30" s="59" t="str">
        <f>IF($D$10&gt;=L16,IF(AND(C30=0,D30=0,F30=0)=TRUE,'Podpůrný list pro výpočty'!$C$13,IF(AND(C30=0,D30=0)=TRUE,'Podpůrný list pro výpočty'!$C$19,IF(F30&gt;0,YEAR('Podpůrný list pro výpočty'!$C$40)-YEAR(F30),'Podpůrný list pro výpočty'!$C$20))),"")</f>
        <v/>
      </c>
      <c r="H30" s="27" t="str">
        <f>IF($D$10&gt;=L16,IF(OR(AND(C30=0,D30=0),F30=0)=FALSE,"",IF(AND(C30=0,D30=0,F30=0)=TRUE,'Podpůrný list pro výpočty'!$C$9,'Podpůrný list pro výpočty'!$C$21)),IF((AND(C30=0,D30=0,F30=0)=TRUE),"",'Podpůrný list pro výpočty'!$C$10))</f>
        <v/>
      </c>
    </row>
    <row r="31" spans="2:12" ht="15.75" x14ac:dyDescent="0.25">
      <c r="B31" s="58" t="s">
        <v>66</v>
      </c>
      <c r="C31" s="64"/>
      <c r="D31" s="145"/>
      <c r="E31" s="145"/>
      <c r="F31" s="65"/>
      <c r="G31" s="59" t="str">
        <f>IF($D$10&gt;=L17,IF(AND(C31=0,D31=0,F31=0)=TRUE,'Podpůrný list pro výpočty'!$C$13,IF(AND(C31=0,D31=0)=TRUE,'Podpůrný list pro výpočty'!$C$19,IF(F31&gt;0,YEAR('Podpůrný list pro výpočty'!$C$40)-YEAR(F31),'Podpůrný list pro výpočty'!$C$20))),"")</f>
        <v/>
      </c>
      <c r="H31" s="27" t="str">
        <f>IF($D$10&gt;=L17,IF(OR(AND(C31=0,D31=0),F31=0)=FALSE,"",IF(AND(C31=0,D31=0,F31=0)=TRUE,'Podpůrný list pro výpočty'!$C$9,'Podpůrný list pro výpočty'!$C$21)),IF((AND(C31=0,D31=0,F31=0)=TRUE),"",'Podpůrný list pro výpočty'!$C$10))</f>
        <v/>
      </c>
    </row>
    <row r="32" spans="2:12" ht="15.75" x14ac:dyDescent="0.25">
      <c r="B32" s="58" t="s">
        <v>67</v>
      </c>
      <c r="C32" s="64"/>
      <c r="D32" s="145"/>
      <c r="E32" s="145"/>
      <c r="F32" s="65"/>
      <c r="G32" s="59" t="str">
        <f>IF($D$10&gt;=L18,IF(AND(C32=0,D32=0,F32=0)=TRUE,'Podpůrný list pro výpočty'!$C$13,IF(AND(C32=0,D32=0)=TRUE,'Podpůrný list pro výpočty'!$C$19,IF(F32&gt;0,YEAR('Podpůrný list pro výpočty'!$C$40)-YEAR(F32),'Podpůrný list pro výpočty'!$C$20))),"")</f>
        <v/>
      </c>
      <c r="H32" s="27" t="str">
        <f>IF($D$10&gt;=L18,IF(OR(AND(C32=0,D32=0),F32=0)=FALSE,"",IF(AND(C32=0,D32=0,F32=0)=TRUE,'Podpůrný list pro výpočty'!$C$9,'Podpůrný list pro výpočty'!$C$21)),IF((AND(C32=0,D32=0,F32=0)=TRUE),"",'Podpůrný list pro výpočty'!$C$10))</f>
        <v/>
      </c>
    </row>
    <row r="33" spans="2:8" ht="15.75" x14ac:dyDescent="0.25">
      <c r="B33" s="58" t="s">
        <v>68</v>
      </c>
      <c r="C33" s="64"/>
      <c r="D33" s="145"/>
      <c r="E33" s="145"/>
      <c r="F33" s="65"/>
      <c r="G33" s="59" t="str">
        <f>IF($D$10&gt;=L19,IF(AND(C33=0,D33=0,F33=0)=TRUE,'Podpůrný list pro výpočty'!$C$13,IF(AND(C33=0,D33=0)=TRUE,'Podpůrný list pro výpočty'!$C$19,IF(F33&gt;0,YEAR('Podpůrný list pro výpočty'!$C$40)-YEAR(F33),'Podpůrný list pro výpočty'!$C$20))),"")</f>
        <v/>
      </c>
      <c r="H33" s="27" t="str">
        <f>IF($D$10&gt;=L19,IF(OR(AND(C33=0,D33=0),F33=0)=FALSE,"",IF(AND(C33=0,D33=0,F33=0)=TRUE,'Podpůrný list pro výpočty'!$C$9,'Podpůrný list pro výpočty'!$C$21)),IF((AND(C33=0,D33=0,F33=0)=TRUE),"",'Podpůrný list pro výpočty'!$C$10))</f>
        <v/>
      </c>
    </row>
    <row r="34" spans="2:8" ht="15.75" x14ac:dyDescent="0.25">
      <c r="B34" s="58" t="s">
        <v>69</v>
      </c>
      <c r="C34" s="64"/>
      <c r="D34" s="145"/>
      <c r="E34" s="145"/>
      <c r="F34" s="65"/>
      <c r="G34" s="59" t="str">
        <f>IF($D$10&gt;=L20,IF(AND(C34=0,D34=0,F34=0)=TRUE,'Podpůrný list pro výpočty'!$C$13,IF(AND(C34=0,D34=0)=TRUE,'Podpůrný list pro výpočty'!$C$19,IF(F34&gt;0,YEAR('Podpůrný list pro výpočty'!$C$40)-YEAR(F34),'Podpůrný list pro výpočty'!$C$20))),"")</f>
        <v/>
      </c>
      <c r="H34" s="27" t="str">
        <f>IF($D$10&gt;=L20,IF(OR(AND(C34=0,D34=0),F34=0)=FALSE,"",IF(AND(C34=0,D34=0,F34=0)=TRUE,'Podpůrný list pro výpočty'!$C$9,'Podpůrný list pro výpočty'!$C$21)),IF((AND(C34=0,D34=0,F34=0)=TRUE),"",'Podpůrný list pro výpočty'!$C$10))</f>
        <v/>
      </c>
    </row>
    <row r="35" spans="2:8" ht="15.75" x14ac:dyDescent="0.25">
      <c r="B35" s="58" t="s">
        <v>70</v>
      </c>
      <c r="C35" s="64"/>
      <c r="D35" s="145"/>
      <c r="E35" s="145"/>
      <c r="F35" s="65"/>
      <c r="G35" s="59" t="str">
        <f>IF($D$10&gt;=L21,IF(AND(C35=0,D35=0,F35=0)=TRUE,'Podpůrný list pro výpočty'!$C$13,IF(AND(C35=0,D35=0)=TRUE,'Podpůrný list pro výpočty'!$C$19,IF(F35&gt;0,YEAR('Podpůrný list pro výpočty'!$C$40)-YEAR(F35),'Podpůrný list pro výpočty'!$C$20))),"")</f>
        <v/>
      </c>
      <c r="H35" s="27" t="str">
        <f>IF($D$10&gt;=L21,IF(OR(AND(C35=0,D35=0),F35=0)=FALSE,"",IF(AND(C35=0,D35=0,F35=0)=TRUE,'Podpůrný list pro výpočty'!$C$9,'Podpůrný list pro výpočty'!$C$21)),IF((AND(C35=0,D35=0,F35=0)=TRUE),"",'Podpůrný list pro výpočty'!$C$10))</f>
        <v/>
      </c>
    </row>
    <row r="36" spans="2:8" ht="15.75" x14ac:dyDescent="0.25">
      <c r="B36" s="58" t="s">
        <v>71</v>
      </c>
      <c r="C36" s="64"/>
      <c r="D36" s="145"/>
      <c r="E36" s="145"/>
      <c r="F36" s="65"/>
      <c r="G36" s="59" t="str">
        <f>IF($D$10&gt;=L22,IF(AND(C36=0,D36=0,F36=0)=TRUE,'Podpůrný list pro výpočty'!$C$13,IF(AND(C36=0,D36=0)=TRUE,'Podpůrný list pro výpočty'!$C$19,IF(F36&gt;0,YEAR('Podpůrný list pro výpočty'!$C$40)-YEAR(F36),'Podpůrný list pro výpočty'!$C$20))),"")</f>
        <v/>
      </c>
      <c r="H36" s="27" t="str">
        <f>IF($D$10&gt;=L22,IF(OR(AND(C36=0,D36=0),F36=0)=FALSE,"",IF(AND(C36=0,D36=0,F36=0)=TRUE,'Podpůrný list pro výpočty'!$C$9,'Podpůrný list pro výpočty'!$C$21)),IF((AND(C36=0,D36=0,F36=0)=TRUE),"",'Podpůrný list pro výpočty'!$C$10))</f>
        <v/>
      </c>
    </row>
    <row r="37" spans="2:8" ht="15.75" x14ac:dyDescent="0.25">
      <c r="B37" s="58" t="s">
        <v>72</v>
      </c>
      <c r="C37" s="64"/>
      <c r="D37" s="145"/>
      <c r="E37" s="145"/>
      <c r="F37" s="65"/>
      <c r="G37" s="59" t="str">
        <f>IF($D$10&gt;=L23,IF(AND(C37=0,D37=0,F37=0)=TRUE,'Podpůrný list pro výpočty'!$C$13,IF(AND(C37=0,D37=0)=TRUE,'Podpůrný list pro výpočty'!$C$19,IF(F37&gt;0,YEAR('Podpůrný list pro výpočty'!$C$40)-YEAR(F37),'Podpůrný list pro výpočty'!$C$20))),"")</f>
        <v/>
      </c>
      <c r="H37" s="27" t="str">
        <f>IF($D$10&gt;=L23,IF(OR(AND(C37=0,D37=0),F37=0)=FALSE,"",IF(AND(C37=0,D37=0,F37=0)=TRUE,'Podpůrný list pro výpočty'!$C$9,'Podpůrný list pro výpočty'!$C$21)),IF((AND(C37=0,D37=0,F37=0)=TRUE),"",'Podpůrný list pro výpočty'!$C$10))</f>
        <v/>
      </c>
    </row>
    <row r="38" spans="2:8" ht="15.75" x14ac:dyDescent="0.25">
      <c r="B38" s="58" t="s">
        <v>73</v>
      </c>
      <c r="C38" s="64"/>
      <c r="D38" s="145"/>
      <c r="E38" s="145"/>
      <c r="F38" s="65"/>
      <c r="G38" s="59" t="str">
        <f>IF($D$10&gt;=L24,IF(AND(C38=0,D38=0,F38=0)=TRUE,'Podpůrný list pro výpočty'!$C$13,IF(AND(C38=0,D38=0)=TRUE,'Podpůrný list pro výpočty'!$C$19,IF(F38&gt;0,YEAR('Podpůrný list pro výpočty'!$C$40)-YEAR(F38),'Podpůrný list pro výpočty'!$C$20))),"")</f>
        <v/>
      </c>
      <c r="H38" s="27" t="str">
        <f>IF($D$10&gt;=L24,IF(OR(AND(C38=0,D38=0),F38=0)=FALSE,"",IF(AND(C38=0,D38=0,F38=0)=TRUE,'Podpůrný list pro výpočty'!$C$9,'Podpůrný list pro výpočty'!$C$21)),IF((AND(C38=0,D38=0,F38=0)=TRUE),"",'Podpůrný list pro výpočty'!$C$10))</f>
        <v/>
      </c>
    </row>
    <row r="39" spans="2:8" ht="15.75" x14ac:dyDescent="0.25">
      <c r="B39" s="58" t="s">
        <v>74</v>
      </c>
      <c r="C39" s="64"/>
      <c r="D39" s="145"/>
      <c r="E39" s="145"/>
      <c r="F39" s="65"/>
      <c r="G39" s="59" t="str">
        <f>IF($D$10&gt;=L25,IF(AND(C39=0,D39=0,F39=0)=TRUE,'Podpůrný list pro výpočty'!$C$13,IF(AND(C39=0,D39=0)=TRUE,'Podpůrný list pro výpočty'!$C$19,IF(F39&gt;0,YEAR('Podpůrný list pro výpočty'!$C$40)-YEAR(F39),'Podpůrný list pro výpočty'!$C$20))),"")</f>
        <v/>
      </c>
      <c r="H39" s="27" t="str">
        <f>IF($D$10&gt;=L25,IF(OR(AND(C39=0,D39=0),F39=0)=FALSE,"",IF(AND(C39=0,D39=0,F39=0)=TRUE,'Podpůrný list pro výpočty'!$C$9,'Podpůrný list pro výpočty'!$C$21)),IF((AND(C39=0,D39=0,F39=0)=TRUE),"",'Podpůrný list pro výpočty'!$C$10))</f>
        <v/>
      </c>
    </row>
    <row r="40" spans="2:8" ht="16.5" thickBot="1" x14ac:dyDescent="0.3">
      <c r="B40" s="60" t="s">
        <v>75</v>
      </c>
      <c r="C40" s="66"/>
      <c r="D40" s="144"/>
      <c r="E40" s="144"/>
      <c r="F40" s="67"/>
      <c r="G40" s="61" t="str">
        <f>IF($D$10&gt;=L26,IF(AND(C40=0,D40=0,F40=0)=TRUE,'Podpůrný list pro výpočty'!$C$13,IF(AND(C40=0,D40=0)=TRUE,'Podpůrný list pro výpočty'!$C$19,IF(F40&gt;0,YEAR('Podpůrný list pro výpočty'!$C$40)-YEAR(F40),'Podpůrný list pro výpočty'!$C$20))),"")</f>
        <v/>
      </c>
      <c r="H40" s="27" t="str">
        <f>IF($D$10&gt;=L26,IF(OR(AND(C40=0,D40=0),F40=0)=FALSE,"",IF(AND(C40=0,D40=0,F40=0)=TRUE,'Podpůrný list pro výpočty'!$C$9,'Podpůrný list pro výpočty'!$C$21)),IF((AND(C40=0,D40=0,F40=0)=TRUE),"",'Podpůrný list pro výpočty'!$C$10))</f>
        <v/>
      </c>
    </row>
  </sheetData>
  <sheetProtection algorithmName="SHA-512" hashValue="4k77MdZCRkD+HtA5mlFu1FQKDkftCFyPx8tOmdHmWNLB3+cMDo4f4Uw31VY3EpwGVKSiuYYuqABi1z/fW8Eicw==" saltValue="g0dKL0+Bh0Yb+uoL6EcvSw==" spinCount="100000" sheet="1" objects="1" scenarios="1" selectLockedCells="1"/>
  <mergeCells count="52">
    <mergeCell ref="B5:C5"/>
    <mergeCell ref="D5:E5"/>
    <mergeCell ref="F5:G5"/>
    <mergeCell ref="A1:G1"/>
    <mergeCell ref="B3:E3"/>
    <mergeCell ref="B4:C4"/>
    <mergeCell ref="D4:E4"/>
    <mergeCell ref="F4:G4"/>
    <mergeCell ref="B6:C6"/>
    <mergeCell ref="D6:E6"/>
    <mergeCell ref="F6:G6"/>
    <mergeCell ref="B7:E7"/>
    <mergeCell ref="B8:C8"/>
    <mergeCell ref="D8:E8"/>
    <mergeCell ref="F8:G8"/>
    <mergeCell ref="B9:C9"/>
    <mergeCell ref="D9:E9"/>
    <mergeCell ref="F9:G9"/>
    <mergeCell ref="B10:C10"/>
    <mergeCell ref="D10:E10"/>
    <mergeCell ref="F10:G10"/>
    <mergeCell ref="D21:E21"/>
    <mergeCell ref="B11:C12"/>
    <mergeCell ref="F11:G13"/>
    <mergeCell ref="B14:E14"/>
    <mergeCell ref="F14:G14"/>
    <mergeCell ref="B15:C15"/>
    <mergeCell ref="D15:E15"/>
    <mergeCell ref="D16:E16"/>
    <mergeCell ref="D17:E17"/>
    <mergeCell ref="D18:E18"/>
    <mergeCell ref="D19:E19"/>
    <mergeCell ref="D20:E20"/>
    <mergeCell ref="D33:E33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40:E40"/>
    <mergeCell ref="D34:E34"/>
    <mergeCell ref="D35:E35"/>
    <mergeCell ref="D36:E36"/>
    <mergeCell ref="D37:E37"/>
    <mergeCell ref="D38:E38"/>
    <mergeCell ref="D39:E39"/>
  </mergeCells>
  <conditionalFormatting sqref="D4:E6 D8:D11 E8:E9 E11">
    <cfRule type="expression" dxfId="215" priority="4">
      <formula>D4=""</formula>
    </cfRule>
  </conditionalFormatting>
  <conditionalFormatting sqref="B16:B40">
    <cfRule type="expression" dxfId="214" priority="1">
      <formula>OR(AND(C16=0,D16=0),F16=0)=FALSE</formula>
    </cfRule>
  </conditionalFormatting>
  <conditionalFormatting sqref="A1:G1">
    <cfRule type="expression" dxfId="213" priority="3">
      <formula>$A$1&lt;&gt;$J$3</formula>
    </cfRule>
  </conditionalFormatting>
  <conditionalFormatting sqref="A2:H40">
    <cfRule type="expression" dxfId="212" priority="2">
      <formula>$A$1&lt;&gt;$J$3</formula>
    </cfRule>
  </conditionalFormatting>
  <conditionalFormatting sqref="B16:B39">
    <cfRule type="expression" dxfId="211" priority="5">
      <formula>$D$10&gt;=L2</formula>
    </cfRule>
  </conditionalFormatting>
  <conditionalFormatting sqref="C16:C39">
    <cfRule type="expression" dxfId="210" priority="6">
      <formula>$D$10&gt;=L2</formula>
    </cfRule>
  </conditionalFormatting>
  <conditionalFormatting sqref="F16:F39">
    <cfRule type="expression" dxfId="209" priority="8">
      <formula>$D$10&gt;=L2</formula>
    </cfRule>
  </conditionalFormatting>
  <conditionalFormatting sqref="G16:G39">
    <cfRule type="expression" dxfId="208" priority="9">
      <formula>$D$10&gt;=L2</formula>
    </cfRule>
  </conditionalFormatting>
  <conditionalFormatting sqref="D16:E39">
    <cfRule type="expression" dxfId="207" priority="7">
      <formula>$D$10&gt;=L2</formula>
    </cfRule>
  </conditionalFormatting>
  <conditionalFormatting sqref="B40:F40">
    <cfRule type="expression" dxfId="206" priority="11">
      <formula>$D$10=$L$26</formula>
    </cfRule>
  </conditionalFormatting>
  <conditionalFormatting sqref="G40">
    <cfRule type="expression" dxfId="205" priority="10">
      <formula>$D$10=$L$26</formula>
    </cfRule>
  </conditionalFormatting>
  <conditionalFormatting sqref="F11">
    <cfRule type="expression" dxfId="204" priority="12">
      <formula>$F$11=$J$4</formula>
    </cfRule>
  </conditionalFormatting>
  <dataValidations count="5">
    <dataValidation type="date" operator="lessThanOrEqual" allowBlank="1" showErrorMessage="1" errorTitle="Tornádo říká:" error="Pokoušíte se zadat datum, které je v budoucnosti." sqref="F16:F40">
      <formula1>TODAY()</formula1>
    </dataValidation>
    <dataValidation type="whole" allowBlank="1" showErrorMessage="1" errorTitle="Tornádo říká:" error="Prosím zadejte počet soutěžících, který odpovídá zvolené soutěžní kategorii. Počty soutěžících pro jednotlivé soutěžní kategorie naleznete v Propozicích soutěže Tornádo 2018." sqref="D10">
      <formula1>J6</formula1>
      <formula2>J7</formula2>
    </dataValidation>
    <dataValidation type="whole" allowBlank="1" showErrorMessage="1" errorTitle="Tornádo říká:" error="Prosím zadejte počet soutěžících, který odpovídá zvolené soutěžní kategorii. Počty soutěžících pro jednotlivé soutěžní kategorie naleznete v Propozicích soutěže Tornádo 2018." sqref="E10">
      <formula1>K9</formula1>
      <formula2>K10</formula2>
    </dataValidation>
    <dataValidation type="time" allowBlank="1" showInputMessage="1" showErrorMessage="1" errorTitle="Tornádo říká:" error="Prosím zadejte čas, který odpovídá zvolené soutěžní kategorii. Časy pro jednotlivé soutěžní kategorie naleznete v Propozicích soutěže Tornádo 2018." sqref="D9">
      <formula1>J9</formula1>
      <formula2>J10</formula2>
    </dataValidation>
    <dataValidation type="time" allowBlank="1" showInputMessage="1" showErrorMessage="1" errorTitle="Tornádo říká:" error="Prosím zadejte čas, který odpovídá zvolené soutěžní kategorii. Časy pro jednotlivé soutěžní kategorie naleznete v Propozicích soutěže Tornádo 2018." sqref="E9">
      <formula1>K11</formula1>
      <formula2>K12</formula2>
    </dataValidation>
  </dataValidations>
  <pageMargins left="0.31496062992125984" right="0.31496062992125984" top="0.59055118110236227" bottom="0.59055118110236227" header="0" footer="0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errorTitle="Tornádo říká:" error="Prosím vyberte výkonnostní třídu ze seznamu. Stávající text smažte a rozklikněte šipku vedle buňky._x000a_">
          <x14:formula1>
            <xm:f>IF('Základní informace o klubu'!$C$5=$A$1,'Podpůrný list pro výpočty'!$B$59:$B$60,'Podpůrný list pro výpočty'!$B$63:$B$64)</xm:f>
          </x14:formula1>
          <xm:sqref>D6:E6</xm:sqref>
        </x14:dataValidation>
        <x14:dataValidation type="list" allowBlank="1" showInputMessage="1" showErrorMessage="1" errorTitle="Tornádo říká:" error="Prosím vyberte věkovou kategorii ze seznamu. Stávající text smažte a rozklikněte šipku vedle buňky.">
          <x14:formula1>
            <xm:f>IF('Základní informace o klubu'!$C$5=$A$1,'Podpůrný list pro výpočty'!$B$45:$B$48,'Podpůrný list pro výpočty'!$B$63:$B$64)</xm:f>
          </x14:formula1>
          <xm:sqref>D5:E5</xm:sqref>
        </x14:dataValidation>
        <x14:dataValidation type="list" allowBlank="1" showInputMessage="1" showErrorMessage="1" errorTitle="Tornádo říká:" error="Prosím vyberte soutěžní kategorii ze seznamu. Stávající text smažte a rozklikněte šipku vedle buňky._x000a_">
          <x14:formula1>
            <xm:f>IF('Základní informace o klubu'!$C$5=$A$1,'Podpůrný list pro výpočty'!$B$51:$B$56,'Podpůrný list pro výpočty'!$B$63:$B$64)</xm:f>
          </x14:formula1>
          <xm:sqref>D4:E4</xm:sqref>
        </x14:dataValidation>
        <x14:dataValidation type="list" errorStyle="warning" allowBlank="1" showInputMessage="1" showErrorMessage="1" errorTitle="Tornádo říká:" error="Pokoušíte se zadat trenéra, který není uveden v seznamu. Prosím, doplňte jej na list: &quot;Základní informace o klubu&quot;.">
          <x14:formula1>
            <xm:f>IF('Základní informace o klubu'!$C$5=$A$1,'Základní informace o klubu'!$D$14:$D$21,'Podpůrný list pro výpočty'!$B$63:$B$64)</xm:f>
          </x14:formula1>
          <xm:sqref>E12</xm:sqref>
        </x14:dataValidation>
        <x14:dataValidation type="list" errorStyle="warning" allowBlank="1" showInputMessage="1" showErrorMessage="1" errorTitle="Tornádo říká:" error="Pokoušíte se zadat trenéra, který není uveden v seznamu. Prosím, doplňte jej na list: &quot;Základní informace o klubu&quot;." promptTitle="Tornádo říká:" prompt="Jména všech trenérů zadejte na listu: &quot;Základní informace o klubu&quot;, poté jen vybírejte ze seznamu.">
          <x14:formula1>
            <xm:f>IF('Základní informace o klubu'!$C$5=$A$1,'Základní informace o klubu'!$D$14:$D$21,'Podpůrný list pro výpočty'!$B$63:$B$64)</xm:f>
          </x14:formula1>
          <xm:sqref>E11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"/>
  <sheetViews>
    <sheetView showGridLines="0" workbookViewId="0">
      <selection activeCell="D4" sqref="D4:E4"/>
    </sheetView>
  </sheetViews>
  <sheetFormatPr defaultRowHeight="15" x14ac:dyDescent="0.25"/>
  <cols>
    <col min="1" max="1" width="1.42578125" style="27" customWidth="1"/>
    <col min="2" max="2" width="3.5703125" style="27" customWidth="1"/>
    <col min="3" max="3" width="20.7109375" style="27" customWidth="1"/>
    <col min="4" max="4" width="3.5703125" style="27" customWidth="1"/>
    <col min="5" max="5" width="20.7109375" style="27" customWidth="1"/>
    <col min="6" max="6" width="19.28515625" style="27" customWidth="1"/>
    <col min="7" max="7" width="26.5703125" style="27" customWidth="1"/>
    <col min="8" max="8" width="67.85546875" style="27" customWidth="1"/>
    <col min="9" max="9" width="5.28515625" style="27" customWidth="1"/>
    <col min="10" max="10" width="86.85546875" style="94" customWidth="1"/>
    <col min="11" max="12" width="9.140625" style="94"/>
    <col min="13" max="16384" width="9.140625" style="27"/>
  </cols>
  <sheetData>
    <row r="1" spans="1:12" ht="28.5" x14ac:dyDescent="0.45">
      <c r="A1" s="128" t="str">
        <f>IF('Základní informace o klubu'!C24&gt;=4,IF('Základní informace o klubu'!C5=0,'Podpůrný list pro výpočty'!C7,'Základní informace o klubu'!C5),IF('Základní informace o klubu'!C5=0,IF('Základní informace o klubu'!C24=0,'Podpůrný list pro výpočty'!C5,'Podpůrný list pro výpočty'!C6),IF('Základní informace o klubu'!C24=0,'Podpůrný list pro výpočty'!C3,'Podpůrný list pro výpočty'!C4)))</f>
        <v>Vyplňte, prosím, název klubu a počet formací na listu: "Základní informace o klubu".</v>
      </c>
      <c r="B1" s="128"/>
      <c r="C1" s="128"/>
      <c r="D1" s="128"/>
      <c r="E1" s="128"/>
      <c r="F1" s="128"/>
      <c r="G1" s="128"/>
      <c r="H1" s="48"/>
    </row>
    <row r="2" spans="1:12" x14ac:dyDescent="0.25">
      <c r="J2" s="94" t="s">
        <v>120</v>
      </c>
      <c r="L2" s="94">
        <v>1</v>
      </c>
    </row>
    <row r="3" spans="1:12" ht="21.75" thickBot="1" x14ac:dyDescent="0.4">
      <c r="B3" s="170" t="s">
        <v>2</v>
      </c>
      <c r="C3" s="170"/>
      <c r="D3" s="170"/>
      <c r="E3" s="170"/>
      <c r="J3" s="94">
        <f>'Základní informace o klubu'!C5</f>
        <v>0</v>
      </c>
      <c r="L3" s="94">
        <v>2</v>
      </c>
    </row>
    <row r="4" spans="1:12" ht="15.75" x14ac:dyDescent="0.25">
      <c r="B4" s="125" t="s">
        <v>47</v>
      </c>
      <c r="C4" s="147"/>
      <c r="D4" s="149"/>
      <c r="E4" s="150"/>
      <c r="F4" s="159" t="str">
        <f>IF(D4=0,'Podpůrný list pro výpočty'!$C$15,"")</f>
        <v>Prosím vyplňte</v>
      </c>
      <c r="G4" s="160"/>
      <c r="J4" s="94" t="str">
        <f>'Podpůrný list pro výpočty'!C12</f>
        <v>Zadaný seznam soutěžících je v pořádku a odpovídá dané soutěžní kategorii.</v>
      </c>
      <c r="L4" s="94">
        <v>3</v>
      </c>
    </row>
    <row r="5" spans="1:12" ht="15.75" x14ac:dyDescent="0.25">
      <c r="B5" s="132" t="s">
        <v>48</v>
      </c>
      <c r="C5" s="146"/>
      <c r="D5" s="151"/>
      <c r="E5" s="152"/>
      <c r="F5" s="159" t="str">
        <f>IF(D5=0,'Podpůrný list pro výpočty'!$C$15,"")</f>
        <v>Prosím vyplňte</v>
      </c>
      <c r="G5" s="160"/>
      <c r="J5" s="94" t="s">
        <v>58</v>
      </c>
      <c r="L5" s="94">
        <v>4</v>
      </c>
    </row>
    <row r="6" spans="1:12" ht="16.5" thickBot="1" x14ac:dyDescent="0.3">
      <c r="B6" s="129" t="s">
        <v>49</v>
      </c>
      <c r="C6" s="148"/>
      <c r="D6" s="153"/>
      <c r="E6" s="154"/>
      <c r="F6" s="159" t="str">
        <f>IF(D6=0,'Podpůrný list pro výpočty'!$C$15,"")</f>
        <v>Prosím vyplňte</v>
      </c>
      <c r="G6" s="160"/>
      <c r="J6" s="94">
        <f>IF($D$4='Podpůrný list pro výpočty'!$B$51,'Podpůrný list pro výpočty'!$C$51,IF($D$4='Podpůrný list pro výpočty'!$B$52,'Podpůrný list pro výpočty'!$C$52,IF($D$4='Podpůrný list pro výpočty'!$B$53,'Podpůrný list pro výpočty'!$C$53,IF($D$4='Podpůrný list pro výpočty'!$B$54,'Podpůrný list pro výpočty'!$C$54,IF($D$4='Podpůrný list pro výpočty'!$B$55,'Podpůrný list pro výpočty'!$C$55,IF($D$4='Podpůrný list pro výpočty'!$B$56,'Podpůrný list pro výpočty'!$C$56,))))))</f>
        <v>0</v>
      </c>
      <c r="L6" s="94">
        <v>5</v>
      </c>
    </row>
    <row r="7" spans="1:12" ht="16.5" customHeight="1" thickBot="1" x14ac:dyDescent="0.3">
      <c r="B7" s="165"/>
      <c r="C7" s="166"/>
      <c r="D7" s="166"/>
      <c r="E7" s="167"/>
      <c r="J7" s="94">
        <f>IF($D$4='Podpůrný list pro výpočty'!$B$51,'Podpůrný list pro výpočty'!$D$51,IF($D$4='Podpůrný list pro výpočty'!$B$52,'Podpůrný list pro výpočty'!$D$52,IF($D$4='Podpůrný list pro výpočty'!$B$53,'Podpůrný list pro výpočty'!$D$53,IF($D$4='Podpůrný list pro výpočty'!$B$54,'Podpůrný list pro výpočty'!$D$54,IF($D$4='Podpůrný list pro výpočty'!$B$55,'Podpůrný list pro výpočty'!$D$55,IF($D$4='Podpůrný list pro výpočty'!$B$56,'Podpůrný list pro výpočty'!$D$56,))))))</f>
        <v>0</v>
      </c>
      <c r="L7" s="94">
        <v>6</v>
      </c>
    </row>
    <row r="8" spans="1:12" ht="15.75" x14ac:dyDescent="0.25">
      <c r="B8" s="125" t="s">
        <v>50</v>
      </c>
      <c r="C8" s="147"/>
      <c r="D8" s="155"/>
      <c r="E8" s="156"/>
      <c r="F8" s="159"/>
      <c r="G8" s="160"/>
      <c r="J8" s="94" t="s">
        <v>130</v>
      </c>
      <c r="L8" s="94">
        <v>7</v>
      </c>
    </row>
    <row r="9" spans="1:12" ht="15.75" x14ac:dyDescent="0.25">
      <c r="B9" s="132" t="s">
        <v>60</v>
      </c>
      <c r="C9" s="146"/>
      <c r="D9" s="157"/>
      <c r="E9" s="158"/>
      <c r="F9" s="175" t="str">
        <f>IF(D9=0,'Podpůrný list pro výpočty'!$C$16,"")</f>
        <v>Prosím vyplňte ve formátu m:ss, např.: 1:30</v>
      </c>
      <c r="G9" s="176"/>
      <c r="J9" s="95">
        <f>IF($D$4='Podpůrný list pro výpočty'!$B$67,'Podpůrný list pro výpočty'!$C$67,IF($D$4='Podpůrný list pro výpočty'!$B$68,'Podpůrný list pro výpočty'!$C$68,IF($D$4='Podpůrný list pro výpočty'!$B$69,'Podpůrný list pro výpočty'!$C$69,IF($D$4='Podpůrný list pro výpočty'!$B$70,'Podpůrný list pro výpočty'!$C$70,IF($D$4='Podpůrný list pro výpočty'!$B$71,'Podpůrný list pro výpočty'!$C$71,IF($D$4='Podpůrný list pro výpočty'!$B$72,'Podpůrný list pro výpočty'!$C$72,))))))*60</f>
        <v>0</v>
      </c>
      <c r="L9" s="94">
        <v>8</v>
      </c>
    </row>
    <row r="10" spans="1:12" ht="15.75" customHeight="1" x14ac:dyDescent="0.25">
      <c r="B10" s="132" t="s">
        <v>51</v>
      </c>
      <c r="C10" s="146"/>
      <c r="D10" s="171"/>
      <c r="E10" s="172"/>
      <c r="F10" s="159" t="str">
        <f>IF(D10=0,'Podpůrný list pro výpočty'!$C$15,"")</f>
        <v>Prosím vyplňte</v>
      </c>
      <c r="G10" s="160"/>
      <c r="J10" s="95">
        <f>IF($D$4='Podpůrný list pro výpočty'!$B$67,'Podpůrný list pro výpočty'!$D$67,IF($D$4='Podpůrný list pro výpočty'!$B$68,'Podpůrný list pro výpočty'!$D$68,IF($D$4='Podpůrný list pro výpočty'!$B$69,'Podpůrný list pro výpočty'!$D$69,IF($D$4='Podpůrný list pro výpočty'!$B$70,'Podpůrný list pro výpočty'!$D$70,IF($D$4='Podpůrný list pro výpočty'!$B$71,'Podpůrný list pro výpočty'!$D$71,IF($D$4='Podpůrný list pro výpočty'!$B$72,'Podpůrný list pro výpočty'!$D$72,))))))*60</f>
        <v>0</v>
      </c>
      <c r="L10" s="94">
        <v>9</v>
      </c>
    </row>
    <row r="11" spans="1:12" ht="15.75" x14ac:dyDescent="0.25">
      <c r="B11" s="161" t="s">
        <v>52</v>
      </c>
      <c r="C11" s="162"/>
      <c r="D11" s="49" t="s">
        <v>13</v>
      </c>
      <c r="E11" s="40"/>
      <c r="F11" s="178" t="str">
        <f>IF(OR(D4=0,D5=0,D9=0,D10=0)=TRUE,'Podpůrný list pro výpočty'!C23,IF($D$4=0,"",IF(COUNTBLANK(H16:H40)=25,'Podpůrný list pro výpočty'!C12,"")))</f>
        <v>Zkontrolujte, že máte vyplněny údaje: Soutěžní kategorie, Věková kategorie, Délka skladby a Počet soutěžících.</v>
      </c>
      <c r="G11" s="178"/>
      <c r="H11" s="69"/>
      <c r="J11" s="94" t="s">
        <v>114</v>
      </c>
      <c r="L11" s="94">
        <v>10</v>
      </c>
    </row>
    <row r="12" spans="1:12" ht="15.75" customHeight="1" thickBot="1" x14ac:dyDescent="0.3">
      <c r="B12" s="163"/>
      <c r="C12" s="164"/>
      <c r="D12" s="50" t="s">
        <v>14</v>
      </c>
      <c r="E12" s="41"/>
      <c r="F12" s="178"/>
      <c r="G12" s="178"/>
      <c r="J12" s="96" t="str">
        <f>IF(AND($D$4='Podpůrný list pro výpočty'!B74,$D$5='Podpůrný list pro výpočty'!C74),'Podpůrný list pro výpočty'!D74,IF(AND($D$4='Podpůrný list pro výpočty'!B75,$D$5='Podpůrný list pro výpočty'!C75),'Podpůrný list pro výpočty'!D75,IF(AND($D$4='Podpůrný list pro výpočty'!B76,$D$5='Podpůrný list pro výpočty'!C76),'Podpůrný list pro výpočty'!D76,IF(AND($D$4='Podpůrný list pro výpočty'!B77,$D$5='Podpůrný list pro výpočty'!C77),'Podpůrný list pro výpočty'!D77,IF(AND($D$4='Podpůrný list pro výpočty'!B78,$D$5='Podpůrný list pro výpočty'!C78),'Podpůrný list pro výpočty'!D78,IF(AND($D$4='Podpůrný list pro výpočty'!B79,$D$5='Podpůrný list pro výpočty'!C79),'Podpůrný list pro výpočty'!D79,IF(AND($D$4='Podpůrný list pro výpočty'!B80,$D$5='Podpůrný list pro výpočty'!C80),'Podpůrný list pro výpočty'!D80,IF(AND($D$4='Podpůrný list pro výpočty'!B81,$D$5='Podpůrný list pro výpočty'!C81),'Podpůrný list pro výpočty'!D81,IF(AND($D$4='Podpůrný list pro výpočty'!B82,$D$5='Podpůrný list pro výpočty'!C82),'Podpůrný list pro výpočty'!D82,IF(AND($D$4='Podpůrný list pro výpočty'!B83,$D$5='Podpůrný list pro výpočty'!C83),'Podpůrný list pro výpočty'!D83,IF(AND($D$4='Podpůrný list pro výpočty'!B84,$D$5='Podpůrný list pro výpočty'!C84),'Podpůrný list pro výpočty'!D84,IF(AND($D$4='Podpůrný list pro výpočty'!B85,$D$5='Podpůrný list pro výpočty'!C85),'Podpůrný list pro výpočty'!D85,IF(AND($D$4='Podpůrný list pro výpočty'!B86,$D$5='Podpůrný list pro výpočty'!C86),'Podpůrný list pro výpočty'!D86,IF(AND($D$4='Podpůrný list pro výpočty'!B87,$D$5='Podpůrný list pro výpočty'!C87),'Podpůrný list pro výpočty'!D87,IF(AND($D$4='Podpůrný list pro výpočty'!B88,$D$5='Podpůrný list pro výpočty'!C88),'Podpůrný list pro výpočty'!D88,IF(AND($D$4='Podpůrný list pro výpočty'!B89,$D$5='Podpůrný list pro výpočty'!C89),'Podpůrný list pro výpočty'!D89,IF(AND($D$4='Podpůrný list pro výpočty'!B90,$D$5='Podpůrný list pro výpočty'!C90),'Podpůrný list pro výpočty'!D90,IF(AND($D$4='Podpůrný list pro výpočty'!B91,$D$5='Podpůrný list pro výpočty'!C91),'Podpůrný list pro výpočty'!D91,IF(AND($D$4='Podpůrný list pro výpočty'!B92,$D$5='Podpůrný list pro výpočty'!C92),'Podpůrný list pro výpočty'!D92,IF(AND($D$4='Podpůrný list pro výpočty'!B93,$D$5='Podpůrný list pro výpočty'!C93),'Podpůrný list pro výpočty'!D93,IF(AND($D$4='Podpůrný list pro výpočty'!B94,$D$5='Podpůrný list pro výpočty'!C94),'Podpůrný list pro výpočty'!D94,IF(AND($D$4='Podpůrný list pro výpočty'!B95,$D$5='Podpůrný list pro výpočty'!C95),'Podpůrný list pro výpočty'!D95,IF(AND($D$4='Podpůrný list pro výpočty'!B96,$D$5='Podpůrný list pro výpočty'!C96),'Podpůrný list pro výpočty'!D96,IF(AND($D$4='Podpůrný list pro výpočty'!B97,$D$5='Podpůrný list pro výpočty'!C97),'Podpůrný list pro výpočty'!D97,IF(D4=D5,"",'Podpůrný list pro výpočty'!C14)))))))))))))))))))))))))</f>
        <v/>
      </c>
      <c r="L12" s="94">
        <v>11</v>
      </c>
    </row>
    <row r="13" spans="1:12" x14ac:dyDescent="0.25">
      <c r="F13" s="178"/>
      <c r="G13" s="178"/>
      <c r="L13" s="94">
        <v>12</v>
      </c>
    </row>
    <row r="14" spans="1:12" ht="21.75" customHeight="1" thickBot="1" x14ac:dyDescent="0.4">
      <c r="B14" s="170" t="s">
        <v>53</v>
      </c>
      <c r="C14" s="170"/>
      <c r="D14" s="170"/>
      <c r="E14" s="170"/>
      <c r="F14" s="177" t="str">
        <f>IF(D10="",'Podpůrný list pro výpočty'!$C$17,"")</f>
        <v>Pro vyplňování seznamu zadejte počet soutěžících.</v>
      </c>
      <c r="G14" s="177"/>
      <c r="H14" s="68" t="str">
        <f>IF(COUNTBLANK(H16:H40)=25,"","Chybové hlášení:")</f>
        <v/>
      </c>
      <c r="L14" s="94">
        <v>13</v>
      </c>
    </row>
    <row r="15" spans="1:12" ht="31.5" customHeight="1" thickBot="1" x14ac:dyDescent="0.3">
      <c r="B15" s="168" t="s">
        <v>0</v>
      </c>
      <c r="C15" s="169"/>
      <c r="D15" s="173" t="s">
        <v>3</v>
      </c>
      <c r="E15" s="174"/>
      <c r="F15" s="55" t="s">
        <v>4</v>
      </c>
      <c r="G15" s="51" t="s">
        <v>55</v>
      </c>
      <c r="L15" s="94">
        <v>14</v>
      </c>
    </row>
    <row r="16" spans="1:12" ht="15.75" x14ac:dyDescent="0.25">
      <c r="B16" s="56" t="s">
        <v>13</v>
      </c>
      <c r="C16" s="62"/>
      <c r="D16" s="143"/>
      <c r="E16" s="143"/>
      <c r="F16" s="63"/>
      <c r="G16" s="57" t="str">
        <f>IF($D$10&gt;=L2,IF(AND(C16=0,D16=0,F16=0)=TRUE,'Podpůrný list pro výpočty'!$C$13,IF(AND(C16=0,D16=0)=TRUE,'Podpůrný list pro výpočty'!$C$19,IF(F16&gt;0,YEAR('Podpůrný list pro výpočty'!$C$40)-YEAR(F16),'Podpůrný list pro výpočty'!$C$20))),"")</f>
        <v/>
      </c>
      <c r="H16" s="27" t="str">
        <f>IF($D$10&gt;=L2,IF(OR(AND(C16=0,D16=0),F16=0)=FALSE,"",IF(AND(C16=0,D16=0,F16=0)=TRUE,'Podpůrný list pro výpočty'!$C$9,'Podpůrný list pro výpočty'!$C$21)),IF((AND(C16=0,D16=0,F16=0)=TRUE),"",'Podpůrný list pro výpočty'!$C$10))</f>
        <v/>
      </c>
      <c r="L16" s="94">
        <v>15</v>
      </c>
    </row>
    <row r="17" spans="2:12" ht="15.75" x14ac:dyDescent="0.25">
      <c r="B17" s="58" t="s">
        <v>14</v>
      </c>
      <c r="C17" s="64"/>
      <c r="D17" s="145"/>
      <c r="E17" s="145"/>
      <c r="F17" s="65"/>
      <c r="G17" s="59" t="str">
        <f>IF($D$10&gt;=L3,IF(AND(C17=0,D17=0,F17=0)=TRUE,'Podpůrný list pro výpočty'!$C$13,IF(AND(C17=0,D17=0)=TRUE,'Podpůrný list pro výpočty'!$C$19,IF(F17&gt;0,YEAR('Podpůrný list pro výpočty'!$C$40)-YEAR(F17),'Podpůrný list pro výpočty'!$C$20))),"")</f>
        <v/>
      </c>
      <c r="H17" s="27" t="str">
        <f>IF($D$10&gt;=L3,IF(OR(AND(C17=0,D17=0),F17=0)=FALSE,"",IF(AND(C17=0,D17=0,F17=0)=TRUE,'Podpůrný list pro výpočty'!$C$9,'Podpůrný list pro výpočty'!$C$21)),IF((AND(C17=0,D17=0,F17=0)=TRUE),"",'Podpůrný list pro výpočty'!$C$10))</f>
        <v/>
      </c>
      <c r="L17" s="94">
        <v>16</v>
      </c>
    </row>
    <row r="18" spans="2:12" ht="15.75" x14ac:dyDescent="0.25">
      <c r="B18" s="58" t="s">
        <v>15</v>
      </c>
      <c r="C18" s="64"/>
      <c r="D18" s="145"/>
      <c r="E18" s="145"/>
      <c r="F18" s="65"/>
      <c r="G18" s="59" t="str">
        <f>IF($D$10&gt;=L4,IF(AND(C18=0,D18=0,F18=0)=TRUE,'Podpůrný list pro výpočty'!$C$13,IF(AND(C18=0,D18=0)=TRUE,'Podpůrný list pro výpočty'!$C$19,IF(F18&gt;0,YEAR('Podpůrný list pro výpočty'!$C$40)-YEAR(F18),'Podpůrný list pro výpočty'!$C$20))),"")</f>
        <v/>
      </c>
      <c r="H18" s="27" t="str">
        <f>IF($D$10&gt;=L4,IF(OR(AND(C18=0,D18=0),F18=0)=FALSE,"",IF(AND(C18=0,D18=0,F18=0)=TRUE,'Podpůrný list pro výpočty'!$C$9,'Podpůrný list pro výpočty'!$C$21)),IF((AND(C18=0,D18=0,F18=0)=TRUE),"",'Podpůrný list pro výpočty'!$C$10))</f>
        <v/>
      </c>
      <c r="L18" s="94">
        <v>17</v>
      </c>
    </row>
    <row r="19" spans="2:12" ht="15.75" x14ac:dyDescent="0.25">
      <c r="B19" s="58" t="s">
        <v>16</v>
      </c>
      <c r="C19" s="64"/>
      <c r="D19" s="145"/>
      <c r="E19" s="145"/>
      <c r="F19" s="65"/>
      <c r="G19" s="59" t="str">
        <f>IF($D$10&gt;=L5,IF(AND(C19=0,D19=0,F19=0)=TRUE,'Podpůrný list pro výpočty'!$C$13,IF(AND(C19=0,D19=0)=TRUE,'Podpůrný list pro výpočty'!$C$19,IF(F19&gt;0,YEAR('Podpůrný list pro výpočty'!$C$40)-YEAR(F19),'Podpůrný list pro výpočty'!$C$20))),"")</f>
        <v/>
      </c>
      <c r="H19" s="27" t="str">
        <f>IF($D$10&gt;=L5,IF(OR(AND(C19=0,D19=0),F19=0)=FALSE,"",IF(AND(C19=0,D19=0,F19=0)=TRUE,'Podpůrný list pro výpočty'!$C$9,'Podpůrný list pro výpočty'!$C$21)),IF((AND(C19=0,D19=0,F19=0)=TRUE),"",'Podpůrný list pro výpočty'!$C$10))</f>
        <v/>
      </c>
      <c r="L19" s="94">
        <v>18</v>
      </c>
    </row>
    <row r="20" spans="2:12" ht="15.75" x14ac:dyDescent="0.25">
      <c r="B20" s="58" t="s">
        <v>17</v>
      </c>
      <c r="C20" s="64"/>
      <c r="D20" s="145"/>
      <c r="E20" s="145"/>
      <c r="F20" s="65"/>
      <c r="G20" s="59" t="str">
        <f>IF($D$10&gt;=L6,IF(AND(C20=0,D20=0,F20=0)=TRUE,'Podpůrný list pro výpočty'!$C$13,IF(AND(C20=0,D20=0)=TRUE,'Podpůrný list pro výpočty'!$C$19,IF(F20&gt;0,YEAR('Podpůrný list pro výpočty'!$C$40)-YEAR(F20),'Podpůrný list pro výpočty'!$C$20))),"")</f>
        <v/>
      </c>
      <c r="H20" s="27" t="str">
        <f>IF($D$10&gt;=L6,IF(OR(AND(C20=0,D20=0),F20=0)=FALSE,"",IF(AND(C20=0,D20=0,F20=0)=TRUE,'Podpůrný list pro výpočty'!$C$9,'Podpůrný list pro výpočty'!$C$21)),IF((AND(C20=0,D20=0,F20=0)=TRUE),"",'Podpůrný list pro výpočty'!$C$10))</f>
        <v/>
      </c>
      <c r="L20" s="94">
        <v>19</v>
      </c>
    </row>
    <row r="21" spans="2:12" ht="15.75" x14ac:dyDescent="0.25">
      <c r="B21" s="58" t="s">
        <v>18</v>
      </c>
      <c r="C21" s="64"/>
      <c r="D21" s="145"/>
      <c r="E21" s="145"/>
      <c r="F21" s="65"/>
      <c r="G21" s="59" t="str">
        <f>IF($D$10&gt;=L7,IF(AND(C21=0,D21=0,F21=0)=TRUE,'Podpůrný list pro výpočty'!$C$13,IF(AND(C21=0,D21=0)=TRUE,'Podpůrný list pro výpočty'!$C$19,IF(F21&gt;0,YEAR('Podpůrný list pro výpočty'!$C$40)-YEAR(F21),'Podpůrný list pro výpočty'!$C$20))),"")</f>
        <v/>
      </c>
      <c r="H21" s="27" t="str">
        <f>IF($D$10&gt;=L7,IF(OR(AND(C21=0,D21=0),F21=0)=FALSE,"",IF(AND(C21=0,D21=0,F21=0)=TRUE,'Podpůrný list pro výpočty'!$C$9,'Podpůrný list pro výpočty'!$C$21)),IF((AND(C21=0,D21=0,F21=0)=TRUE),"",'Podpůrný list pro výpočty'!$C$10))</f>
        <v/>
      </c>
      <c r="J21" s="98"/>
      <c r="L21" s="94">
        <v>20</v>
      </c>
    </row>
    <row r="22" spans="2:12" ht="15.75" x14ac:dyDescent="0.25">
      <c r="B22" s="58" t="s">
        <v>19</v>
      </c>
      <c r="C22" s="64"/>
      <c r="D22" s="145"/>
      <c r="E22" s="145"/>
      <c r="F22" s="65"/>
      <c r="G22" s="59" t="str">
        <f>IF($D$10&gt;=L8,IF(AND(C22=0,D22=0,F22=0)=TRUE,'Podpůrný list pro výpočty'!$C$13,IF(AND(C22=0,D22=0)=TRUE,'Podpůrný list pro výpočty'!$C$19,IF(F22&gt;0,YEAR('Podpůrný list pro výpočty'!$C$40)-YEAR(F22),'Podpůrný list pro výpočty'!$C$20))),"")</f>
        <v/>
      </c>
      <c r="H22" s="27" t="str">
        <f>IF($D$10&gt;=L8,IF(OR(AND(C22=0,D22=0),F22=0)=FALSE,"",IF(AND(C22=0,D22=0,F22=0)=TRUE,'Podpůrný list pro výpočty'!$C$9,'Podpůrný list pro výpočty'!$C$21)),IF((AND(C22=0,D22=0,F22=0)=TRUE),"",'Podpůrný list pro výpočty'!$C$10))</f>
        <v/>
      </c>
      <c r="J22" s="98"/>
      <c r="L22" s="94">
        <v>21</v>
      </c>
    </row>
    <row r="23" spans="2:12" ht="15.75" x14ac:dyDescent="0.25">
      <c r="B23" s="58" t="s">
        <v>20</v>
      </c>
      <c r="C23" s="64"/>
      <c r="D23" s="145"/>
      <c r="E23" s="145"/>
      <c r="F23" s="65"/>
      <c r="G23" s="59" t="str">
        <f>IF($D$10&gt;=L9,IF(AND(C23=0,D23=0,F23=0)=TRUE,'Podpůrný list pro výpočty'!$C$13,IF(AND(C23=0,D23=0)=TRUE,'Podpůrný list pro výpočty'!$C$19,IF(F23&gt;0,YEAR('Podpůrný list pro výpočty'!$C$40)-YEAR(F23),'Podpůrný list pro výpočty'!$C$20))),"")</f>
        <v/>
      </c>
      <c r="H23" s="27" t="str">
        <f>IF($D$10&gt;=L9,IF(OR(AND(C23=0,D23=0),F23=0)=FALSE,"",IF(AND(C23=0,D23=0,F23=0)=TRUE,'Podpůrný list pro výpočty'!$C$9,'Podpůrný list pro výpočty'!$C$21)),IF((AND(C23=0,D23=0,F23=0)=TRUE),"",'Podpůrný list pro výpočty'!$C$10))</f>
        <v/>
      </c>
      <c r="L23" s="94">
        <v>22</v>
      </c>
    </row>
    <row r="24" spans="2:12" ht="15.75" x14ac:dyDescent="0.25">
      <c r="B24" s="58" t="s">
        <v>21</v>
      </c>
      <c r="C24" s="64"/>
      <c r="D24" s="145"/>
      <c r="E24" s="145"/>
      <c r="F24" s="65"/>
      <c r="G24" s="59" t="str">
        <f>IF($D$10&gt;=L10,IF(AND(C24=0,D24=0,F24=0)=TRUE,'Podpůrný list pro výpočty'!$C$13,IF(AND(C24=0,D24=0)=TRUE,'Podpůrný list pro výpočty'!$C$19,IF(F24&gt;0,YEAR('Podpůrný list pro výpočty'!$C$40)-YEAR(F24),'Podpůrný list pro výpočty'!$C$20))),"")</f>
        <v/>
      </c>
      <c r="H24" s="27" t="str">
        <f>IF($D$10&gt;=L10,IF(OR(AND(C24=0,D24=0),F24=0)=FALSE,"",IF(AND(C24=0,D24=0,F24=0)=TRUE,'Podpůrný list pro výpočty'!$C$9,'Podpůrný list pro výpočty'!$C$21)),IF((AND(C24=0,D24=0,F24=0)=TRUE),"",'Podpůrný list pro výpočty'!$C$10))</f>
        <v/>
      </c>
      <c r="L24" s="94">
        <v>23</v>
      </c>
    </row>
    <row r="25" spans="2:12" ht="15.75" x14ac:dyDescent="0.25">
      <c r="B25" s="58" t="s">
        <v>22</v>
      </c>
      <c r="C25" s="64"/>
      <c r="D25" s="145"/>
      <c r="E25" s="145"/>
      <c r="F25" s="65"/>
      <c r="G25" s="59" t="str">
        <f>IF($D$10&gt;=L11,IF(AND(C25=0,D25=0,F25=0)=TRUE,'Podpůrný list pro výpočty'!$C$13,IF(AND(C25=0,D25=0)=TRUE,'Podpůrný list pro výpočty'!$C$19,IF(F25&gt;0,YEAR('Podpůrný list pro výpočty'!$C$40)-YEAR(F25),'Podpůrný list pro výpočty'!$C$20))),"")</f>
        <v/>
      </c>
      <c r="H25" s="27" t="str">
        <f>IF($D$10&gt;=L11,IF(OR(AND(C25=0,D25=0),F25=0)=FALSE,"",IF(AND(C25=0,D25=0,F25=0)=TRUE,'Podpůrný list pro výpočty'!$C$9,'Podpůrný list pro výpočty'!$C$21)),IF((AND(C25=0,D25=0,F25=0)=TRUE),"",'Podpůrný list pro výpočty'!$C$10))</f>
        <v/>
      </c>
      <c r="L25" s="94">
        <v>24</v>
      </c>
    </row>
    <row r="26" spans="2:12" ht="15.75" x14ac:dyDescent="0.25">
      <c r="B26" s="58" t="s">
        <v>61</v>
      </c>
      <c r="C26" s="64"/>
      <c r="D26" s="145"/>
      <c r="E26" s="145"/>
      <c r="F26" s="65"/>
      <c r="G26" s="59" t="str">
        <f>IF($D$10&gt;=L12,IF(AND(C26=0,D26=0,F26=0)=TRUE,'Podpůrný list pro výpočty'!$C$13,IF(AND(C26=0,D26=0)=TRUE,'Podpůrný list pro výpočty'!$C$19,IF(F26&gt;0,YEAR('Podpůrný list pro výpočty'!$C$40)-YEAR(F26),'Podpůrný list pro výpočty'!$C$20))),"")</f>
        <v/>
      </c>
      <c r="H26" s="27" t="str">
        <f>IF($D$10&gt;=L12,IF(OR(AND(C26=0,D26=0),F26=0)=FALSE,"",IF(AND(C26=0,D26=0,F26=0)=TRUE,'Podpůrný list pro výpočty'!$C$9,'Podpůrný list pro výpočty'!$C$21)),IF((AND(C26=0,D26=0,F26=0)=TRUE),"",'Podpůrný list pro výpočty'!$C$10))</f>
        <v/>
      </c>
      <c r="L26" s="94">
        <v>25</v>
      </c>
    </row>
    <row r="27" spans="2:12" ht="15.75" x14ac:dyDescent="0.25">
      <c r="B27" s="58" t="s">
        <v>62</v>
      </c>
      <c r="C27" s="64"/>
      <c r="D27" s="145"/>
      <c r="E27" s="145"/>
      <c r="F27" s="65"/>
      <c r="G27" s="59" t="str">
        <f>IF($D$10&gt;=L13,IF(AND(C27=0,D27=0,F27=0)=TRUE,'Podpůrný list pro výpočty'!$C$13,IF(AND(C27=0,D27=0)=TRUE,'Podpůrný list pro výpočty'!$C$19,IF(F27&gt;0,YEAR('Podpůrný list pro výpočty'!$C$40)-YEAR(F27),'Podpůrný list pro výpočty'!$C$20))),"")</f>
        <v/>
      </c>
      <c r="H27" s="27" t="str">
        <f>IF($D$10&gt;=L13,IF(OR(AND(C27=0,D27=0),F27=0)=FALSE,"",IF(AND(C27=0,D27=0,F27=0)=TRUE,'Podpůrný list pro výpočty'!$C$9,'Podpůrný list pro výpočty'!$C$21)),IF((AND(C27=0,D27=0,F27=0)=TRUE),"",'Podpůrný list pro výpočty'!$C$10))</f>
        <v/>
      </c>
    </row>
    <row r="28" spans="2:12" ht="15.75" x14ac:dyDescent="0.25">
      <c r="B28" s="58" t="s">
        <v>63</v>
      </c>
      <c r="C28" s="64"/>
      <c r="D28" s="145"/>
      <c r="E28" s="145"/>
      <c r="F28" s="65"/>
      <c r="G28" s="59" t="str">
        <f>IF($D$10&gt;=L14,IF(AND(C28=0,D28=0,F28=0)=TRUE,'Podpůrný list pro výpočty'!$C$13,IF(AND(C28=0,D28=0)=TRUE,'Podpůrný list pro výpočty'!$C$19,IF(F28&gt;0,YEAR('Podpůrný list pro výpočty'!$C$40)-YEAR(F28),'Podpůrný list pro výpočty'!$C$20))),"")</f>
        <v/>
      </c>
      <c r="H28" s="27" t="str">
        <f>IF($D$10&gt;=L14,IF(OR(AND(C28=0,D28=0),F28=0)=FALSE,"",IF(AND(C28=0,D28=0,F28=0)=TRUE,'Podpůrný list pro výpočty'!$C$9,'Podpůrný list pro výpočty'!$C$21)),IF((AND(C28=0,D28=0,F28=0)=TRUE),"",'Podpůrný list pro výpočty'!$C$10))</f>
        <v/>
      </c>
    </row>
    <row r="29" spans="2:12" ht="15.75" x14ac:dyDescent="0.25">
      <c r="B29" s="58" t="s">
        <v>64</v>
      </c>
      <c r="C29" s="64"/>
      <c r="D29" s="145"/>
      <c r="E29" s="145"/>
      <c r="F29" s="65"/>
      <c r="G29" s="59" t="str">
        <f>IF($D$10&gt;=L15,IF(AND(C29=0,D29=0,F29=0)=TRUE,'Podpůrný list pro výpočty'!$C$13,IF(AND(C29=0,D29=0)=TRUE,'Podpůrný list pro výpočty'!$C$19,IF(F29&gt;0,YEAR('Podpůrný list pro výpočty'!$C$40)-YEAR(F29),'Podpůrný list pro výpočty'!$C$20))),"")</f>
        <v/>
      </c>
      <c r="H29" s="27" t="str">
        <f>IF($D$10&gt;=L15,IF(OR(AND(C29=0,D29=0),F29=0)=FALSE,"",IF(AND(C29=0,D29=0,F29=0)=TRUE,'Podpůrný list pro výpočty'!$C$9,'Podpůrný list pro výpočty'!$C$21)),IF((AND(C29=0,D29=0,F29=0)=TRUE),"",'Podpůrný list pro výpočty'!$C$10))</f>
        <v/>
      </c>
      <c r="J29" s="97"/>
    </row>
    <row r="30" spans="2:12" ht="15.75" x14ac:dyDescent="0.25">
      <c r="B30" s="58" t="s">
        <v>65</v>
      </c>
      <c r="C30" s="64"/>
      <c r="D30" s="145"/>
      <c r="E30" s="145"/>
      <c r="F30" s="65"/>
      <c r="G30" s="59" t="str">
        <f>IF($D$10&gt;=L16,IF(AND(C30=0,D30=0,F30=0)=TRUE,'Podpůrný list pro výpočty'!$C$13,IF(AND(C30=0,D30=0)=TRUE,'Podpůrný list pro výpočty'!$C$19,IF(F30&gt;0,YEAR('Podpůrný list pro výpočty'!$C$40)-YEAR(F30),'Podpůrný list pro výpočty'!$C$20))),"")</f>
        <v/>
      </c>
      <c r="H30" s="27" t="str">
        <f>IF($D$10&gt;=L16,IF(OR(AND(C30=0,D30=0),F30=0)=FALSE,"",IF(AND(C30=0,D30=0,F30=0)=TRUE,'Podpůrný list pro výpočty'!$C$9,'Podpůrný list pro výpočty'!$C$21)),IF((AND(C30=0,D30=0,F30=0)=TRUE),"",'Podpůrný list pro výpočty'!$C$10))</f>
        <v/>
      </c>
    </row>
    <row r="31" spans="2:12" ht="15.75" x14ac:dyDescent="0.25">
      <c r="B31" s="58" t="s">
        <v>66</v>
      </c>
      <c r="C31" s="64"/>
      <c r="D31" s="145"/>
      <c r="E31" s="145"/>
      <c r="F31" s="65"/>
      <c r="G31" s="59" t="str">
        <f>IF($D$10&gt;=L17,IF(AND(C31=0,D31=0,F31=0)=TRUE,'Podpůrný list pro výpočty'!$C$13,IF(AND(C31=0,D31=0)=TRUE,'Podpůrný list pro výpočty'!$C$19,IF(F31&gt;0,YEAR('Podpůrný list pro výpočty'!$C$40)-YEAR(F31),'Podpůrný list pro výpočty'!$C$20))),"")</f>
        <v/>
      </c>
      <c r="H31" s="27" t="str">
        <f>IF($D$10&gt;=L17,IF(OR(AND(C31=0,D31=0),F31=0)=FALSE,"",IF(AND(C31=0,D31=0,F31=0)=TRUE,'Podpůrný list pro výpočty'!$C$9,'Podpůrný list pro výpočty'!$C$21)),IF((AND(C31=0,D31=0,F31=0)=TRUE),"",'Podpůrný list pro výpočty'!$C$10))</f>
        <v/>
      </c>
    </row>
    <row r="32" spans="2:12" ht="15.75" x14ac:dyDescent="0.25">
      <c r="B32" s="58" t="s">
        <v>67</v>
      </c>
      <c r="C32" s="64"/>
      <c r="D32" s="145"/>
      <c r="E32" s="145"/>
      <c r="F32" s="65"/>
      <c r="G32" s="59" t="str">
        <f>IF($D$10&gt;=L18,IF(AND(C32=0,D32=0,F32=0)=TRUE,'Podpůrný list pro výpočty'!$C$13,IF(AND(C32=0,D32=0)=TRUE,'Podpůrný list pro výpočty'!$C$19,IF(F32&gt;0,YEAR('Podpůrný list pro výpočty'!$C$40)-YEAR(F32),'Podpůrný list pro výpočty'!$C$20))),"")</f>
        <v/>
      </c>
      <c r="H32" s="27" t="str">
        <f>IF($D$10&gt;=L18,IF(OR(AND(C32=0,D32=0),F32=0)=FALSE,"",IF(AND(C32=0,D32=0,F32=0)=TRUE,'Podpůrný list pro výpočty'!$C$9,'Podpůrný list pro výpočty'!$C$21)),IF((AND(C32=0,D32=0,F32=0)=TRUE),"",'Podpůrný list pro výpočty'!$C$10))</f>
        <v/>
      </c>
    </row>
    <row r="33" spans="2:8" ht="15.75" x14ac:dyDescent="0.25">
      <c r="B33" s="58" t="s">
        <v>68</v>
      </c>
      <c r="C33" s="64"/>
      <c r="D33" s="145"/>
      <c r="E33" s="145"/>
      <c r="F33" s="65"/>
      <c r="G33" s="59" t="str">
        <f>IF($D$10&gt;=L19,IF(AND(C33=0,D33=0,F33=0)=TRUE,'Podpůrný list pro výpočty'!$C$13,IF(AND(C33=0,D33=0)=TRUE,'Podpůrný list pro výpočty'!$C$19,IF(F33&gt;0,YEAR('Podpůrný list pro výpočty'!$C$40)-YEAR(F33),'Podpůrný list pro výpočty'!$C$20))),"")</f>
        <v/>
      </c>
      <c r="H33" s="27" t="str">
        <f>IF($D$10&gt;=L19,IF(OR(AND(C33=0,D33=0),F33=0)=FALSE,"",IF(AND(C33=0,D33=0,F33=0)=TRUE,'Podpůrný list pro výpočty'!$C$9,'Podpůrný list pro výpočty'!$C$21)),IF((AND(C33=0,D33=0,F33=0)=TRUE),"",'Podpůrný list pro výpočty'!$C$10))</f>
        <v/>
      </c>
    </row>
    <row r="34" spans="2:8" ht="15.75" x14ac:dyDescent="0.25">
      <c r="B34" s="58" t="s">
        <v>69</v>
      </c>
      <c r="C34" s="64"/>
      <c r="D34" s="145"/>
      <c r="E34" s="145"/>
      <c r="F34" s="65"/>
      <c r="G34" s="59" t="str">
        <f>IF($D$10&gt;=L20,IF(AND(C34=0,D34=0,F34=0)=TRUE,'Podpůrný list pro výpočty'!$C$13,IF(AND(C34=0,D34=0)=TRUE,'Podpůrný list pro výpočty'!$C$19,IF(F34&gt;0,YEAR('Podpůrný list pro výpočty'!$C$40)-YEAR(F34),'Podpůrný list pro výpočty'!$C$20))),"")</f>
        <v/>
      </c>
      <c r="H34" s="27" t="str">
        <f>IF($D$10&gt;=L20,IF(OR(AND(C34=0,D34=0),F34=0)=FALSE,"",IF(AND(C34=0,D34=0,F34=0)=TRUE,'Podpůrný list pro výpočty'!$C$9,'Podpůrný list pro výpočty'!$C$21)),IF((AND(C34=0,D34=0,F34=0)=TRUE),"",'Podpůrný list pro výpočty'!$C$10))</f>
        <v/>
      </c>
    </row>
    <row r="35" spans="2:8" ht="15.75" x14ac:dyDescent="0.25">
      <c r="B35" s="58" t="s">
        <v>70</v>
      </c>
      <c r="C35" s="64"/>
      <c r="D35" s="145"/>
      <c r="E35" s="145"/>
      <c r="F35" s="65"/>
      <c r="G35" s="59" t="str">
        <f>IF($D$10&gt;=L21,IF(AND(C35=0,D35=0,F35=0)=TRUE,'Podpůrný list pro výpočty'!$C$13,IF(AND(C35=0,D35=0)=TRUE,'Podpůrný list pro výpočty'!$C$19,IF(F35&gt;0,YEAR('Podpůrný list pro výpočty'!$C$40)-YEAR(F35),'Podpůrný list pro výpočty'!$C$20))),"")</f>
        <v/>
      </c>
      <c r="H35" s="27" t="str">
        <f>IF($D$10&gt;=L21,IF(OR(AND(C35=0,D35=0),F35=0)=FALSE,"",IF(AND(C35=0,D35=0,F35=0)=TRUE,'Podpůrný list pro výpočty'!$C$9,'Podpůrný list pro výpočty'!$C$21)),IF((AND(C35=0,D35=0,F35=0)=TRUE),"",'Podpůrný list pro výpočty'!$C$10))</f>
        <v/>
      </c>
    </row>
    <row r="36" spans="2:8" ht="15.75" x14ac:dyDescent="0.25">
      <c r="B36" s="58" t="s">
        <v>71</v>
      </c>
      <c r="C36" s="64"/>
      <c r="D36" s="145"/>
      <c r="E36" s="145"/>
      <c r="F36" s="65"/>
      <c r="G36" s="59" t="str">
        <f>IF($D$10&gt;=L22,IF(AND(C36=0,D36=0,F36=0)=TRUE,'Podpůrný list pro výpočty'!$C$13,IF(AND(C36=0,D36=0)=TRUE,'Podpůrný list pro výpočty'!$C$19,IF(F36&gt;0,YEAR('Podpůrný list pro výpočty'!$C$40)-YEAR(F36),'Podpůrný list pro výpočty'!$C$20))),"")</f>
        <v/>
      </c>
      <c r="H36" s="27" t="str">
        <f>IF($D$10&gt;=L22,IF(OR(AND(C36=0,D36=0),F36=0)=FALSE,"",IF(AND(C36=0,D36=0,F36=0)=TRUE,'Podpůrný list pro výpočty'!$C$9,'Podpůrný list pro výpočty'!$C$21)),IF((AND(C36=0,D36=0,F36=0)=TRUE),"",'Podpůrný list pro výpočty'!$C$10))</f>
        <v/>
      </c>
    </row>
    <row r="37" spans="2:8" ht="15.75" x14ac:dyDescent="0.25">
      <c r="B37" s="58" t="s">
        <v>72</v>
      </c>
      <c r="C37" s="64"/>
      <c r="D37" s="145"/>
      <c r="E37" s="145"/>
      <c r="F37" s="65"/>
      <c r="G37" s="59" t="str">
        <f>IF($D$10&gt;=L23,IF(AND(C37=0,D37=0,F37=0)=TRUE,'Podpůrný list pro výpočty'!$C$13,IF(AND(C37=0,D37=0)=TRUE,'Podpůrný list pro výpočty'!$C$19,IF(F37&gt;0,YEAR('Podpůrný list pro výpočty'!$C$40)-YEAR(F37),'Podpůrný list pro výpočty'!$C$20))),"")</f>
        <v/>
      </c>
      <c r="H37" s="27" t="str">
        <f>IF($D$10&gt;=L23,IF(OR(AND(C37=0,D37=0),F37=0)=FALSE,"",IF(AND(C37=0,D37=0,F37=0)=TRUE,'Podpůrný list pro výpočty'!$C$9,'Podpůrný list pro výpočty'!$C$21)),IF((AND(C37=0,D37=0,F37=0)=TRUE),"",'Podpůrný list pro výpočty'!$C$10))</f>
        <v/>
      </c>
    </row>
    <row r="38" spans="2:8" ht="15.75" x14ac:dyDescent="0.25">
      <c r="B38" s="58" t="s">
        <v>73</v>
      </c>
      <c r="C38" s="64"/>
      <c r="D38" s="145"/>
      <c r="E38" s="145"/>
      <c r="F38" s="65"/>
      <c r="G38" s="59" t="str">
        <f>IF($D$10&gt;=L24,IF(AND(C38=0,D38=0,F38=0)=TRUE,'Podpůrný list pro výpočty'!$C$13,IF(AND(C38=0,D38=0)=TRUE,'Podpůrný list pro výpočty'!$C$19,IF(F38&gt;0,YEAR('Podpůrný list pro výpočty'!$C$40)-YEAR(F38),'Podpůrný list pro výpočty'!$C$20))),"")</f>
        <v/>
      </c>
      <c r="H38" s="27" t="str">
        <f>IF($D$10&gt;=L24,IF(OR(AND(C38=0,D38=0),F38=0)=FALSE,"",IF(AND(C38=0,D38=0,F38=0)=TRUE,'Podpůrný list pro výpočty'!$C$9,'Podpůrný list pro výpočty'!$C$21)),IF((AND(C38=0,D38=0,F38=0)=TRUE),"",'Podpůrný list pro výpočty'!$C$10))</f>
        <v/>
      </c>
    </row>
    <row r="39" spans="2:8" ht="15.75" x14ac:dyDescent="0.25">
      <c r="B39" s="58" t="s">
        <v>74</v>
      </c>
      <c r="C39" s="64"/>
      <c r="D39" s="145"/>
      <c r="E39" s="145"/>
      <c r="F39" s="65"/>
      <c r="G39" s="59" t="str">
        <f>IF($D$10&gt;=L25,IF(AND(C39=0,D39=0,F39=0)=TRUE,'Podpůrný list pro výpočty'!$C$13,IF(AND(C39=0,D39=0)=TRUE,'Podpůrný list pro výpočty'!$C$19,IF(F39&gt;0,YEAR('Podpůrný list pro výpočty'!$C$40)-YEAR(F39),'Podpůrný list pro výpočty'!$C$20))),"")</f>
        <v/>
      </c>
      <c r="H39" s="27" t="str">
        <f>IF($D$10&gt;=L25,IF(OR(AND(C39=0,D39=0),F39=0)=FALSE,"",IF(AND(C39=0,D39=0,F39=0)=TRUE,'Podpůrný list pro výpočty'!$C$9,'Podpůrný list pro výpočty'!$C$21)),IF((AND(C39=0,D39=0,F39=0)=TRUE),"",'Podpůrný list pro výpočty'!$C$10))</f>
        <v/>
      </c>
    </row>
    <row r="40" spans="2:8" ht="16.5" thickBot="1" x14ac:dyDescent="0.3">
      <c r="B40" s="60" t="s">
        <v>75</v>
      </c>
      <c r="C40" s="66"/>
      <c r="D40" s="144"/>
      <c r="E40" s="144"/>
      <c r="F40" s="67"/>
      <c r="G40" s="61" t="str">
        <f>IF($D$10&gt;=L26,IF(AND(C40=0,D40=0,F40=0)=TRUE,'Podpůrný list pro výpočty'!$C$13,IF(AND(C40=0,D40=0)=TRUE,'Podpůrný list pro výpočty'!$C$19,IF(F40&gt;0,YEAR('Podpůrný list pro výpočty'!$C$40)-YEAR(F40),'Podpůrný list pro výpočty'!$C$20))),"")</f>
        <v/>
      </c>
      <c r="H40" s="27" t="str">
        <f>IF($D$10&gt;=L26,IF(OR(AND(C40=0,D40=0),F40=0)=FALSE,"",IF(AND(C40=0,D40=0,F40=0)=TRUE,'Podpůrný list pro výpočty'!$C$9,'Podpůrný list pro výpočty'!$C$21)),IF((AND(C40=0,D40=0,F40=0)=TRUE),"",'Podpůrný list pro výpočty'!$C$10))</f>
        <v/>
      </c>
    </row>
  </sheetData>
  <sheetProtection algorithmName="SHA-512" hashValue="9vnd8eHpYjtBDmRC/53ia6hGm0R55I92erFxAJJWVtURppI84jgjLDnzbrbIS6KfUQoDsKvE6s/bEU5ham2rfg==" saltValue="HOktmv0Qzg6IgX17t4Bu+g==" spinCount="100000" sheet="1" objects="1" scenarios="1" selectLockedCells="1"/>
  <mergeCells count="52">
    <mergeCell ref="B5:C5"/>
    <mergeCell ref="D5:E5"/>
    <mergeCell ref="F5:G5"/>
    <mergeCell ref="A1:G1"/>
    <mergeCell ref="B3:E3"/>
    <mergeCell ref="B4:C4"/>
    <mergeCell ref="D4:E4"/>
    <mergeCell ref="F4:G4"/>
    <mergeCell ref="B6:C6"/>
    <mergeCell ref="D6:E6"/>
    <mergeCell ref="F6:G6"/>
    <mergeCell ref="B7:E7"/>
    <mergeCell ref="B8:C8"/>
    <mergeCell ref="D8:E8"/>
    <mergeCell ref="F8:G8"/>
    <mergeCell ref="B9:C9"/>
    <mergeCell ref="D9:E9"/>
    <mergeCell ref="F9:G9"/>
    <mergeCell ref="B10:C10"/>
    <mergeCell ref="D10:E10"/>
    <mergeCell ref="F10:G10"/>
    <mergeCell ref="D21:E21"/>
    <mergeCell ref="B11:C12"/>
    <mergeCell ref="F11:G13"/>
    <mergeCell ref="B14:E14"/>
    <mergeCell ref="F14:G14"/>
    <mergeCell ref="B15:C15"/>
    <mergeCell ref="D15:E15"/>
    <mergeCell ref="D16:E16"/>
    <mergeCell ref="D17:E17"/>
    <mergeCell ref="D18:E18"/>
    <mergeCell ref="D19:E19"/>
    <mergeCell ref="D20:E20"/>
    <mergeCell ref="D33:E33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40:E40"/>
    <mergeCell ref="D34:E34"/>
    <mergeCell ref="D35:E35"/>
    <mergeCell ref="D36:E36"/>
    <mergeCell ref="D37:E37"/>
    <mergeCell ref="D38:E38"/>
    <mergeCell ref="D39:E39"/>
  </mergeCells>
  <conditionalFormatting sqref="D4:E6 D8:D11 E8:E9 E11">
    <cfRule type="expression" dxfId="203" priority="4">
      <formula>D4=""</formula>
    </cfRule>
  </conditionalFormatting>
  <conditionalFormatting sqref="B16:B40">
    <cfRule type="expression" dxfId="202" priority="1">
      <formula>OR(AND(C16=0,D16=0),F16=0)=FALSE</formula>
    </cfRule>
  </conditionalFormatting>
  <conditionalFormatting sqref="A1:G1">
    <cfRule type="expression" dxfId="201" priority="3">
      <formula>$A$1&lt;&gt;$J$3</formula>
    </cfRule>
  </conditionalFormatting>
  <conditionalFormatting sqref="A2:H40">
    <cfRule type="expression" dxfId="200" priority="2">
      <formula>$A$1&lt;&gt;$J$3</formula>
    </cfRule>
  </conditionalFormatting>
  <conditionalFormatting sqref="B16:B39">
    <cfRule type="expression" dxfId="199" priority="5">
      <formula>$D$10&gt;=L2</formula>
    </cfRule>
  </conditionalFormatting>
  <conditionalFormatting sqref="C16:C39">
    <cfRule type="expression" dxfId="198" priority="6">
      <formula>$D$10&gt;=L2</formula>
    </cfRule>
  </conditionalFormatting>
  <conditionalFormatting sqref="F16:F39">
    <cfRule type="expression" dxfId="197" priority="8">
      <formula>$D$10&gt;=L2</formula>
    </cfRule>
  </conditionalFormatting>
  <conditionalFormatting sqref="G16:G39">
    <cfRule type="expression" dxfId="196" priority="9">
      <formula>$D$10&gt;=L2</formula>
    </cfRule>
  </conditionalFormatting>
  <conditionalFormatting sqref="D16:E39">
    <cfRule type="expression" dxfId="195" priority="7">
      <formula>$D$10&gt;=L2</formula>
    </cfRule>
  </conditionalFormatting>
  <conditionalFormatting sqref="B40:F40">
    <cfRule type="expression" dxfId="194" priority="11">
      <formula>$D$10=$L$26</formula>
    </cfRule>
  </conditionalFormatting>
  <conditionalFormatting sqref="G40">
    <cfRule type="expression" dxfId="193" priority="10">
      <formula>$D$10=$L$26</formula>
    </cfRule>
  </conditionalFormatting>
  <conditionalFormatting sqref="F11">
    <cfRule type="expression" dxfId="192" priority="12">
      <formula>$F$11=$J$4</formula>
    </cfRule>
  </conditionalFormatting>
  <dataValidations count="5">
    <dataValidation type="date" operator="lessThanOrEqual" allowBlank="1" showErrorMessage="1" errorTitle="Tornádo říká:" error="Pokoušíte se zadat datum, které je v budoucnosti." sqref="F16:F40">
      <formula1>TODAY()</formula1>
    </dataValidation>
    <dataValidation type="whole" allowBlank="1" showErrorMessage="1" errorTitle="Tornádo říká:" error="Prosím zadejte počet soutěžících, který odpovídá zvolené soutěžní kategorii. Počty soutěžících pro jednotlivé soutěžní kategorie naleznete v Propozicích soutěže Tornádo 2018." sqref="D10">
      <formula1>J6</formula1>
      <formula2>J7</formula2>
    </dataValidation>
    <dataValidation type="whole" allowBlank="1" showErrorMessage="1" errorTitle="Tornádo říká:" error="Prosím zadejte počet soutěžících, který odpovídá zvolené soutěžní kategorii. Počty soutěžících pro jednotlivé soutěžní kategorie naleznete v Propozicích soutěže Tornádo 2018." sqref="E10">
      <formula1>K9</formula1>
      <formula2>K10</formula2>
    </dataValidation>
    <dataValidation type="time" allowBlank="1" showInputMessage="1" showErrorMessage="1" errorTitle="Tornádo říká:" error="Prosím zadejte čas, který odpovídá zvolené soutěžní kategorii. Časy pro jednotlivé soutěžní kategorie naleznete v Propozicích soutěže Tornádo 2018." sqref="D9">
      <formula1>J9</formula1>
      <formula2>J10</formula2>
    </dataValidation>
    <dataValidation type="time" allowBlank="1" showInputMessage="1" showErrorMessage="1" errorTitle="Tornádo říká:" error="Prosím zadejte čas, který odpovídá zvolené soutěžní kategorii. Časy pro jednotlivé soutěžní kategorie naleznete v Propozicích soutěže Tornádo 2018." sqref="E9">
      <formula1>K11</formula1>
      <formula2>K12</formula2>
    </dataValidation>
  </dataValidations>
  <pageMargins left="0.31496062992125984" right="0.31496062992125984" top="0.59055118110236227" bottom="0.59055118110236227" header="0" footer="0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errorTitle="Tornádo říká:" error="Prosím vyberte výkonnostní třídu ze seznamu. Stávající text smažte a rozklikněte šipku vedle buňky._x000a_">
          <x14:formula1>
            <xm:f>IF('Základní informace o klubu'!$C$5=$A$1,'Podpůrný list pro výpočty'!$B$59:$B$60,'Podpůrný list pro výpočty'!$B$63:$B$64)</xm:f>
          </x14:formula1>
          <xm:sqref>D6:E6</xm:sqref>
        </x14:dataValidation>
        <x14:dataValidation type="list" allowBlank="1" showInputMessage="1" showErrorMessage="1" errorTitle="Tornádo říká:" error="Prosím vyberte věkovou kategorii ze seznamu. Stávající text smažte a rozklikněte šipku vedle buňky.">
          <x14:formula1>
            <xm:f>IF('Základní informace o klubu'!$C$5=$A$1,'Podpůrný list pro výpočty'!$B$45:$B$48,'Podpůrný list pro výpočty'!$B$63:$B$64)</xm:f>
          </x14:formula1>
          <xm:sqref>D5:E5</xm:sqref>
        </x14:dataValidation>
        <x14:dataValidation type="list" allowBlank="1" showInputMessage="1" showErrorMessage="1" errorTitle="Tornádo říká:" error="Prosím vyberte soutěžní kategorii ze seznamu. Stávající text smažte a rozklikněte šipku vedle buňky._x000a_">
          <x14:formula1>
            <xm:f>IF('Základní informace o klubu'!$C$5=$A$1,'Podpůrný list pro výpočty'!$B$51:$B$56,'Podpůrný list pro výpočty'!$B$63:$B$64)</xm:f>
          </x14:formula1>
          <xm:sqref>D4:E4</xm:sqref>
        </x14:dataValidation>
        <x14:dataValidation type="list" errorStyle="warning" allowBlank="1" showInputMessage="1" showErrorMessage="1" errorTitle="Tornádo říká:" error="Pokoušíte se zadat trenéra, který není uveden v seznamu. Prosím, doplňte jej na list: &quot;Základní informace o klubu&quot;.">
          <x14:formula1>
            <xm:f>IF('Základní informace o klubu'!$C$5=$A$1,'Základní informace o klubu'!$D$14:$D$21,'Podpůrný list pro výpočty'!$B$63:$B$64)</xm:f>
          </x14:formula1>
          <xm:sqref>E12</xm:sqref>
        </x14:dataValidation>
        <x14:dataValidation type="list" errorStyle="warning" allowBlank="1" showInputMessage="1" showErrorMessage="1" errorTitle="Tornádo říká:" error="Pokoušíte se zadat trenéra, který není uveden v seznamu. Prosím, doplňte jej na list: &quot;Základní informace o klubu&quot;." promptTitle="Tornádo říká:" prompt="Jména všech trenérů zadejte na listu: &quot;Základní informace o klubu&quot;, poté jen vybírejte ze seznamu.">
          <x14:formula1>
            <xm:f>IF('Základní informace o klubu'!$C$5=$A$1,'Základní informace o klubu'!$D$14:$D$21,'Podpůrný list pro výpočty'!$B$63:$B$64)</xm:f>
          </x14:formula1>
          <xm:sqref>E11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"/>
  <sheetViews>
    <sheetView showGridLines="0" workbookViewId="0">
      <selection activeCell="D4" sqref="D4:E4"/>
    </sheetView>
  </sheetViews>
  <sheetFormatPr defaultRowHeight="15" x14ac:dyDescent="0.25"/>
  <cols>
    <col min="1" max="1" width="1.42578125" style="27" customWidth="1"/>
    <col min="2" max="2" width="3.5703125" style="27" customWidth="1"/>
    <col min="3" max="3" width="20.7109375" style="27" customWidth="1"/>
    <col min="4" max="4" width="3.5703125" style="27" customWidth="1"/>
    <col min="5" max="5" width="20.7109375" style="27" customWidth="1"/>
    <col min="6" max="6" width="19.28515625" style="27" customWidth="1"/>
    <col min="7" max="7" width="26.5703125" style="27" customWidth="1"/>
    <col min="8" max="8" width="67.85546875" style="27" customWidth="1"/>
    <col min="9" max="9" width="5.28515625" style="27" customWidth="1"/>
    <col min="10" max="10" width="86.85546875" style="94" customWidth="1"/>
    <col min="11" max="12" width="9.140625" style="94"/>
    <col min="13" max="16384" width="9.140625" style="27"/>
  </cols>
  <sheetData>
    <row r="1" spans="1:12" ht="28.5" x14ac:dyDescent="0.45">
      <c r="A1" s="128" t="str">
        <f>IF('Základní informace o klubu'!C24&gt;=5,IF('Základní informace o klubu'!C5=0,'Podpůrný list pro výpočty'!C7,'Základní informace o klubu'!C5),IF('Základní informace o klubu'!C5=0,IF('Základní informace o klubu'!C24=0,'Podpůrný list pro výpočty'!C5,'Podpůrný list pro výpočty'!C6),IF('Základní informace o klubu'!C24=0,'Podpůrný list pro výpočty'!C3,'Podpůrný list pro výpočty'!C4)))</f>
        <v>Vyplňte, prosím, název klubu a počet formací na listu: "Základní informace o klubu".</v>
      </c>
      <c r="B1" s="128"/>
      <c r="C1" s="128"/>
      <c r="D1" s="128"/>
      <c r="E1" s="128"/>
      <c r="F1" s="128"/>
      <c r="G1" s="128"/>
      <c r="H1" s="48"/>
    </row>
    <row r="2" spans="1:12" x14ac:dyDescent="0.25">
      <c r="J2" s="94" t="s">
        <v>120</v>
      </c>
      <c r="L2" s="94">
        <v>1</v>
      </c>
    </row>
    <row r="3" spans="1:12" ht="21.75" thickBot="1" x14ac:dyDescent="0.4">
      <c r="B3" s="170" t="s">
        <v>2</v>
      </c>
      <c r="C3" s="170"/>
      <c r="D3" s="170"/>
      <c r="E3" s="170"/>
      <c r="J3" s="94">
        <f>'Základní informace o klubu'!C5</f>
        <v>0</v>
      </c>
      <c r="L3" s="94">
        <v>2</v>
      </c>
    </row>
    <row r="4" spans="1:12" ht="15.75" x14ac:dyDescent="0.25">
      <c r="B4" s="125" t="s">
        <v>47</v>
      </c>
      <c r="C4" s="147"/>
      <c r="D4" s="149"/>
      <c r="E4" s="150"/>
      <c r="F4" s="159" t="str">
        <f>IF(D4=0,'Podpůrný list pro výpočty'!$C$15,"")</f>
        <v>Prosím vyplňte</v>
      </c>
      <c r="G4" s="160"/>
      <c r="J4" s="94" t="str">
        <f>'Podpůrný list pro výpočty'!C12</f>
        <v>Zadaný seznam soutěžících je v pořádku a odpovídá dané soutěžní kategorii.</v>
      </c>
      <c r="L4" s="94">
        <v>3</v>
      </c>
    </row>
    <row r="5" spans="1:12" ht="15.75" x14ac:dyDescent="0.25">
      <c r="B5" s="132" t="s">
        <v>48</v>
      </c>
      <c r="C5" s="146"/>
      <c r="D5" s="151"/>
      <c r="E5" s="152"/>
      <c r="F5" s="159" t="str">
        <f>IF(D5=0,'Podpůrný list pro výpočty'!$C$15,"")</f>
        <v>Prosím vyplňte</v>
      </c>
      <c r="G5" s="160"/>
      <c r="J5" s="94" t="s">
        <v>58</v>
      </c>
      <c r="L5" s="94">
        <v>4</v>
      </c>
    </row>
    <row r="6" spans="1:12" ht="16.5" thickBot="1" x14ac:dyDescent="0.3">
      <c r="B6" s="129" t="s">
        <v>49</v>
      </c>
      <c r="C6" s="148"/>
      <c r="D6" s="153"/>
      <c r="E6" s="154"/>
      <c r="F6" s="159" t="str">
        <f>IF(D6=0,'Podpůrný list pro výpočty'!$C$15,"")</f>
        <v>Prosím vyplňte</v>
      </c>
      <c r="G6" s="160"/>
      <c r="J6" s="94">
        <f>IF($D$4='Podpůrný list pro výpočty'!$B$51,'Podpůrný list pro výpočty'!$C$51,IF($D$4='Podpůrný list pro výpočty'!$B$52,'Podpůrný list pro výpočty'!$C$52,IF($D$4='Podpůrný list pro výpočty'!$B$53,'Podpůrný list pro výpočty'!$C$53,IF($D$4='Podpůrný list pro výpočty'!$B$54,'Podpůrný list pro výpočty'!$C$54,IF($D$4='Podpůrný list pro výpočty'!$B$55,'Podpůrný list pro výpočty'!$C$55,IF($D$4='Podpůrný list pro výpočty'!$B$56,'Podpůrný list pro výpočty'!$C$56,))))))</f>
        <v>0</v>
      </c>
      <c r="L6" s="94">
        <v>5</v>
      </c>
    </row>
    <row r="7" spans="1:12" ht="16.5" customHeight="1" thickBot="1" x14ac:dyDescent="0.3">
      <c r="B7" s="165"/>
      <c r="C7" s="166"/>
      <c r="D7" s="166"/>
      <c r="E7" s="167"/>
      <c r="J7" s="94">
        <f>IF($D$4='Podpůrný list pro výpočty'!$B$51,'Podpůrný list pro výpočty'!$D$51,IF($D$4='Podpůrný list pro výpočty'!$B$52,'Podpůrný list pro výpočty'!$D$52,IF($D$4='Podpůrný list pro výpočty'!$B$53,'Podpůrný list pro výpočty'!$D$53,IF($D$4='Podpůrný list pro výpočty'!$B$54,'Podpůrný list pro výpočty'!$D$54,IF($D$4='Podpůrný list pro výpočty'!$B$55,'Podpůrný list pro výpočty'!$D$55,IF($D$4='Podpůrný list pro výpočty'!$B$56,'Podpůrný list pro výpočty'!$D$56,))))))</f>
        <v>0</v>
      </c>
      <c r="L7" s="94">
        <v>6</v>
      </c>
    </row>
    <row r="8" spans="1:12" ht="15.75" x14ac:dyDescent="0.25">
      <c r="B8" s="125" t="s">
        <v>50</v>
      </c>
      <c r="C8" s="147"/>
      <c r="D8" s="155"/>
      <c r="E8" s="156"/>
      <c r="F8" s="159"/>
      <c r="G8" s="160"/>
      <c r="J8" s="94" t="s">
        <v>130</v>
      </c>
      <c r="L8" s="94">
        <v>7</v>
      </c>
    </row>
    <row r="9" spans="1:12" ht="15.75" x14ac:dyDescent="0.25">
      <c r="B9" s="132" t="s">
        <v>60</v>
      </c>
      <c r="C9" s="146"/>
      <c r="D9" s="157"/>
      <c r="E9" s="158"/>
      <c r="F9" s="175" t="str">
        <f>IF(D9=0,'Podpůrný list pro výpočty'!$C$16,"")</f>
        <v>Prosím vyplňte ve formátu m:ss, např.: 1:30</v>
      </c>
      <c r="G9" s="176"/>
      <c r="J9" s="95">
        <f>IF($D$4='Podpůrný list pro výpočty'!$B$67,'Podpůrný list pro výpočty'!$C$67,IF($D$4='Podpůrný list pro výpočty'!$B$68,'Podpůrný list pro výpočty'!$C$68,IF($D$4='Podpůrný list pro výpočty'!$B$69,'Podpůrný list pro výpočty'!$C$69,IF($D$4='Podpůrný list pro výpočty'!$B$70,'Podpůrný list pro výpočty'!$C$70,IF($D$4='Podpůrný list pro výpočty'!$B$71,'Podpůrný list pro výpočty'!$C$71,IF($D$4='Podpůrný list pro výpočty'!$B$72,'Podpůrný list pro výpočty'!$C$72,))))))*60</f>
        <v>0</v>
      </c>
      <c r="L9" s="94">
        <v>8</v>
      </c>
    </row>
    <row r="10" spans="1:12" ht="15.75" customHeight="1" x14ac:dyDescent="0.25">
      <c r="B10" s="132" t="s">
        <v>51</v>
      </c>
      <c r="C10" s="146"/>
      <c r="D10" s="171"/>
      <c r="E10" s="172"/>
      <c r="F10" s="159" t="str">
        <f>IF(D10=0,'Podpůrný list pro výpočty'!$C$15,"")</f>
        <v>Prosím vyplňte</v>
      </c>
      <c r="G10" s="160"/>
      <c r="J10" s="95">
        <f>IF($D$4='Podpůrný list pro výpočty'!$B$67,'Podpůrný list pro výpočty'!$D$67,IF($D$4='Podpůrný list pro výpočty'!$B$68,'Podpůrný list pro výpočty'!$D$68,IF($D$4='Podpůrný list pro výpočty'!$B$69,'Podpůrný list pro výpočty'!$D$69,IF($D$4='Podpůrný list pro výpočty'!$B$70,'Podpůrný list pro výpočty'!$D$70,IF($D$4='Podpůrný list pro výpočty'!$B$71,'Podpůrný list pro výpočty'!$D$71,IF($D$4='Podpůrný list pro výpočty'!$B$72,'Podpůrný list pro výpočty'!$D$72,))))))*60</f>
        <v>0</v>
      </c>
      <c r="L10" s="94">
        <v>9</v>
      </c>
    </row>
    <row r="11" spans="1:12" ht="15.75" x14ac:dyDescent="0.25">
      <c r="B11" s="161" t="s">
        <v>52</v>
      </c>
      <c r="C11" s="162"/>
      <c r="D11" s="49" t="s">
        <v>13</v>
      </c>
      <c r="E11" s="40"/>
      <c r="F11" s="178" t="str">
        <f>IF(OR(D4=0,D5=0,D9=0,D10=0)=TRUE,'Podpůrný list pro výpočty'!C23,IF($D$4=0,"",IF(COUNTBLANK(H16:H40)=25,'Podpůrný list pro výpočty'!C12,"")))</f>
        <v>Zkontrolujte, že máte vyplněny údaje: Soutěžní kategorie, Věková kategorie, Délka skladby a Počet soutěžících.</v>
      </c>
      <c r="G11" s="178"/>
      <c r="H11" s="69"/>
      <c r="J11" s="94" t="s">
        <v>114</v>
      </c>
      <c r="L11" s="94">
        <v>10</v>
      </c>
    </row>
    <row r="12" spans="1:12" ht="15.75" customHeight="1" thickBot="1" x14ac:dyDescent="0.3">
      <c r="B12" s="163"/>
      <c r="C12" s="164"/>
      <c r="D12" s="50" t="s">
        <v>14</v>
      </c>
      <c r="E12" s="41"/>
      <c r="F12" s="178"/>
      <c r="G12" s="178"/>
      <c r="J12" s="96" t="str">
        <f>IF(AND($D$4='Podpůrný list pro výpočty'!B74,$D$5='Podpůrný list pro výpočty'!C74),'Podpůrný list pro výpočty'!D74,IF(AND($D$4='Podpůrný list pro výpočty'!B75,$D$5='Podpůrný list pro výpočty'!C75),'Podpůrný list pro výpočty'!D75,IF(AND($D$4='Podpůrný list pro výpočty'!B76,$D$5='Podpůrný list pro výpočty'!C76),'Podpůrný list pro výpočty'!D76,IF(AND($D$4='Podpůrný list pro výpočty'!B77,$D$5='Podpůrný list pro výpočty'!C77),'Podpůrný list pro výpočty'!D77,IF(AND($D$4='Podpůrný list pro výpočty'!B78,$D$5='Podpůrný list pro výpočty'!C78),'Podpůrný list pro výpočty'!D78,IF(AND($D$4='Podpůrný list pro výpočty'!B79,$D$5='Podpůrný list pro výpočty'!C79),'Podpůrný list pro výpočty'!D79,IF(AND($D$4='Podpůrný list pro výpočty'!B80,$D$5='Podpůrný list pro výpočty'!C80),'Podpůrný list pro výpočty'!D80,IF(AND($D$4='Podpůrný list pro výpočty'!B81,$D$5='Podpůrný list pro výpočty'!C81),'Podpůrný list pro výpočty'!D81,IF(AND($D$4='Podpůrný list pro výpočty'!B82,$D$5='Podpůrný list pro výpočty'!C82),'Podpůrný list pro výpočty'!D82,IF(AND($D$4='Podpůrný list pro výpočty'!B83,$D$5='Podpůrný list pro výpočty'!C83),'Podpůrný list pro výpočty'!D83,IF(AND($D$4='Podpůrný list pro výpočty'!B84,$D$5='Podpůrný list pro výpočty'!C84),'Podpůrný list pro výpočty'!D84,IF(AND($D$4='Podpůrný list pro výpočty'!B85,$D$5='Podpůrný list pro výpočty'!C85),'Podpůrný list pro výpočty'!D85,IF(AND($D$4='Podpůrný list pro výpočty'!B86,$D$5='Podpůrný list pro výpočty'!C86),'Podpůrný list pro výpočty'!D86,IF(AND($D$4='Podpůrný list pro výpočty'!B87,$D$5='Podpůrný list pro výpočty'!C87),'Podpůrný list pro výpočty'!D87,IF(AND($D$4='Podpůrný list pro výpočty'!B88,$D$5='Podpůrný list pro výpočty'!C88),'Podpůrný list pro výpočty'!D88,IF(AND($D$4='Podpůrný list pro výpočty'!B89,$D$5='Podpůrný list pro výpočty'!C89),'Podpůrný list pro výpočty'!D89,IF(AND($D$4='Podpůrný list pro výpočty'!B90,$D$5='Podpůrný list pro výpočty'!C90),'Podpůrný list pro výpočty'!D90,IF(AND($D$4='Podpůrný list pro výpočty'!B91,$D$5='Podpůrný list pro výpočty'!C91),'Podpůrný list pro výpočty'!D91,IF(AND($D$4='Podpůrný list pro výpočty'!B92,$D$5='Podpůrný list pro výpočty'!C92),'Podpůrný list pro výpočty'!D92,IF(AND($D$4='Podpůrný list pro výpočty'!B93,$D$5='Podpůrný list pro výpočty'!C93),'Podpůrný list pro výpočty'!D93,IF(AND($D$4='Podpůrný list pro výpočty'!B94,$D$5='Podpůrný list pro výpočty'!C94),'Podpůrný list pro výpočty'!D94,IF(AND($D$4='Podpůrný list pro výpočty'!B95,$D$5='Podpůrný list pro výpočty'!C95),'Podpůrný list pro výpočty'!D95,IF(AND($D$4='Podpůrný list pro výpočty'!B96,$D$5='Podpůrný list pro výpočty'!C96),'Podpůrný list pro výpočty'!D96,IF(AND($D$4='Podpůrný list pro výpočty'!B97,$D$5='Podpůrný list pro výpočty'!C97),'Podpůrný list pro výpočty'!D97,IF(D4=D5,"",'Podpůrný list pro výpočty'!C14)))))))))))))))))))))))))</f>
        <v/>
      </c>
      <c r="L12" s="94">
        <v>11</v>
      </c>
    </row>
    <row r="13" spans="1:12" x14ac:dyDescent="0.25">
      <c r="F13" s="178"/>
      <c r="G13" s="178"/>
      <c r="L13" s="94">
        <v>12</v>
      </c>
    </row>
    <row r="14" spans="1:12" ht="21.75" customHeight="1" thickBot="1" x14ac:dyDescent="0.4">
      <c r="B14" s="170" t="s">
        <v>53</v>
      </c>
      <c r="C14" s="170"/>
      <c r="D14" s="170"/>
      <c r="E14" s="170"/>
      <c r="F14" s="177" t="str">
        <f>IF(D10="",'Podpůrný list pro výpočty'!$C$17,"")</f>
        <v>Pro vyplňování seznamu zadejte počet soutěžících.</v>
      </c>
      <c r="G14" s="177"/>
      <c r="H14" s="68" t="str">
        <f>IF(COUNTBLANK(H16:H40)=25,"","Chybové hlášení:")</f>
        <v/>
      </c>
      <c r="L14" s="94">
        <v>13</v>
      </c>
    </row>
    <row r="15" spans="1:12" ht="31.5" customHeight="1" thickBot="1" x14ac:dyDescent="0.3">
      <c r="B15" s="168" t="s">
        <v>0</v>
      </c>
      <c r="C15" s="169"/>
      <c r="D15" s="173" t="s">
        <v>3</v>
      </c>
      <c r="E15" s="174"/>
      <c r="F15" s="55" t="s">
        <v>4</v>
      </c>
      <c r="G15" s="51" t="s">
        <v>55</v>
      </c>
      <c r="L15" s="94">
        <v>14</v>
      </c>
    </row>
    <row r="16" spans="1:12" ht="15.75" x14ac:dyDescent="0.25">
      <c r="B16" s="56" t="s">
        <v>13</v>
      </c>
      <c r="C16" s="62"/>
      <c r="D16" s="143"/>
      <c r="E16" s="143"/>
      <c r="F16" s="63"/>
      <c r="G16" s="57" t="str">
        <f>IF($D$10&gt;=L2,IF(AND(C16=0,D16=0,F16=0)=TRUE,'Podpůrný list pro výpočty'!$C$13,IF(AND(C16=0,D16=0)=TRUE,'Podpůrný list pro výpočty'!$C$19,IF(F16&gt;0,YEAR('Podpůrný list pro výpočty'!$C$40)-YEAR(F16),'Podpůrný list pro výpočty'!$C$20))),"")</f>
        <v/>
      </c>
      <c r="H16" s="27" t="str">
        <f>IF($D$10&gt;=L2,IF(OR(AND(C16=0,D16=0),F16=0)=FALSE,"",IF(AND(C16=0,D16=0,F16=0)=TRUE,'Podpůrný list pro výpočty'!$C$9,'Podpůrný list pro výpočty'!$C$21)),IF((AND(C16=0,D16=0,F16=0)=TRUE),"",'Podpůrný list pro výpočty'!$C$10))</f>
        <v/>
      </c>
      <c r="L16" s="94">
        <v>15</v>
      </c>
    </row>
    <row r="17" spans="2:12" ht="15.75" x14ac:dyDescent="0.25">
      <c r="B17" s="58" t="s">
        <v>14</v>
      </c>
      <c r="C17" s="64"/>
      <c r="D17" s="145"/>
      <c r="E17" s="145"/>
      <c r="F17" s="65"/>
      <c r="G17" s="59" t="str">
        <f>IF($D$10&gt;=L3,IF(AND(C17=0,D17=0,F17=0)=TRUE,'Podpůrný list pro výpočty'!$C$13,IF(AND(C17=0,D17=0)=TRUE,'Podpůrný list pro výpočty'!$C$19,IF(F17&gt;0,YEAR('Podpůrný list pro výpočty'!$C$40)-YEAR(F17),'Podpůrný list pro výpočty'!$C$20))),"")</f>
        <v/>
      </c>
      <c r="H17" s="27" t="str">
        <f>IF($D$10&gt;=L3,IF(OR(AND(C17=0,D17=0),F17=0)=FALSE,"",IF(AND(C17=0,D17=0,F17=0)=TRUE,'Podpůrný list pro výpočty'!$C$9,'Podpůrný list pro výpočty'!$C$21)),IF((AND(C17=0,D17=0,F17=0)=TRUE),"",'Podpůrný list pro výpočty'!$C$10))</f>
        <v/>
      </c>
      <c r="L17" s="94">
        <v>16</v>
      </c>
    </row>
    <row r="18" spans="2:12" ht="15.75" x14ac:dyDescent="0.25">
      <c r="B18" s="58" t="s">
        <v>15</v>
      </c>
      <c r="C18" s="64"/>
      <c r="D18" s="145"/>
      <c r="E18" s="145"/>
      <c r="F18" s="65"/>
      <c r="G18" s="59" t="str">
        <f>IF($D$10&gt;=L4,IF(AND(C18=0,D18=0,F18=0)=TRUE,'Podpůrný list pro výpočty'!$C$13,IF(AND(C18=0,D18=0)=TRUE,'Podpůrný list pro výpočty'!$C$19,IF(F18&gt;0,YEAR('Podpůrný list pro výpočty'!$C$40)-YEAR(F18),'Podpůrný list pro výpočty'!$C$20))),"")</f>
        <v/>
      </c>
      <c r="H18" s="27" t="str">
        <f>IF($D$10&gt;=L4,IF(OR(AND(C18=0,D18=0),F18=0)=FALSE,"",IF(AND(C18=0,D18=0,F18=0)=TRUE,'Podpůrný list pro výpočty'!$C$9,'Podpůrný list pro výpočty'!$C$21)),IF((AND(C18=0,D18=0,F18=0)=TRUE),"",'Podpůrný list pro výpočty'!$C$10))</f>
        <v/>
      </c>
      <c r="L18" s="94">
        <v>17</v>
      </c>
    </row>
    <row r="19" spans="2:12" ht="15.75" x14ac:dyDescent="0.25">
      <c r="B19" s="58" t="s">
        <v>16</v>
      </c>
      <c r="C19" s="64"/>
      <c r="D19" s="145"/>
      <c r="E19" s="145"/>
      <c r="F19" s="65"/>
      <c r="G19" s="59" t="str">
        <f>IF($D$10&gt;=L5,IF(AND(C19=0,D19=0,F19=0)=TRUE,'Podpůrný list pro výpočty'!$C$13,IF(AND(C19=0,D19=0)=TRUE,'Podpůrný list pro výpočty'!$C$19,IF(F19&gt;0,YEAR('Podpůrný list pro výpočty'!$C$40)-YEAR(F19),'Podpůrný list pro výpočty'!$C$20))),"")</f>
        <v/>
      </c>
      <c r="H19" s="27" t="str">
        <f>IF($D$10&gt;=L5,IF(OR(AND(C19=0,D19=0),F19=0)=FALSE,"",IF(AND(C19=0,D19=0,F19=0)=TRUE,'Podpůrný list pro výpočty'!$C$9,'Podpůrný list pro výpočty'!$C$21)),IF((AND(C19=0,D19=0,F19=0)=TRUE),"",'Podpůrný list pro výpočty'!$C$10))</f>
        <v/>
      </c>
      <c r="L19" s="94">
        <v>18</v>
      </c>
    </row>
    <row r="20" spans="2:12" ht="15.75" x14ac:dyDescent="0.25">
      <c r="B20" s="58" t="s">
        <v>17</v>
      </c>
      <c r="C20" s="64"/>
      <c r="D20" s="145"/>
      <c r="E20" s="145"/>
      <c r="F20" s="65"/>
      <c r="G20" s="59" t="str">
        <f>IF($D$10&gt;=L6,IF(AND(C20=0,D20=0,F20=0)=TRUE,'Podpůrný list pro výpočty'!$C$13,IF(AND(C20=0,D20=0)=TRUE,'Podpůrný list pro výpočty'!$C$19,IF(F20&gt;0,YEAR('Podpůrný list pro výpočty'!$C$40)-YEAR(F20),'Podpůrný list pro výpočty'!$C$20))),"")</f>
        <v/>
      </c>
      <c r="H20" s="27" t="str">
        <f>IF($D$10&gt;=L6,IF(OR(AND(C20=0,D20=0),F20=0)=FALSE,"",IF(AND(C20=0,D20=0,F20=0)=TRUE,'Podpůrný list pro výpočty'!$C$9,'Podpůrný list pro výpočty'!$C$21)),IF((AND(C20=0,D20=0,F20=0)=TRUE),"",'Podpůrný list pro výpočty'!$C$10))</f>
        <v/>
      </c>
      <c r="L20" s="94">
        <v>19</v>
      </c>
    </row>
    <row r="21" spans="2:12" ht="15.75" x14ac:dyDescent="0.25">
      <c r="B21" s="58" t="s">
        <v>18</v>
      </c>
      <c r="C21" s="64"/>
      <c r="D21" s="145"/>
      <c r="E21" s="145"/>
      <c r="F21" s="65"/>
      <c r="G21" s="59" t="str">
        <f>IF($D$10&gt;=L7,IF(AND(C21=0,D21=0,F21=0)=TRUE,'Podpůrný list pro výpočty'!$C$13,IF(AND(C21=0,D21=0)=TRUE,'Podpůrný list pro výpočty'!$C$19,IF(F21&gt;0,YEAR('Podpůrný list pro výpočty'!$C$40)-YEAR(F21),'Podpůrný list pro výpočty'!$C$20))),"")</f>
        <v/>
      </c>
      <c r="H21" s="27" t="str">
        <f>IF($D$10&gt;=L7,IF(OR(AND(C21=0,D21=0),F21=0)=FALSE,"",IF(AND(C21=0,D21=0,F21=0)=TRUE,'Podpůrný list pro výpočty'!$C$9,'Podpůrný list pro výpočty'!$C$21)),IF((AND(C21=0,D21=0,F21=0)=TRUE),"",'Podpůrný list pro výpočty'!$C$10))</f>
        <v/>
      </c>
      <c r="J21" s="98"/>
      <c r="L21" s="94">
        <v>20</v>
      </c>
    </row>
    <row r="22" spans="2:12" ht="15.75" x14ac:dyDescent="0.25">
      <c r="B22" s="58" t="s">
        <v>19</v>
      </c>
      <c r="C22" s="64"/>
      <c r="D22" s="145"/>
      <c r="E22" s="145"/>
      <c r="F22" s="65"/>
      <c r="G22" s="59" t="str">
        <f>IF($D$10&gt;=L8,IF(AND(C22=0,D22=0,F22=0)=TRUE,'Podpůrný list pro výpočty'!$C$13,IF(AND(C22=0,D22=0)=TRUE,'Podpůrný list pro výpočty'!$C$19,IF(F22&gt;0,YEAR('Podpůrný list pro výpočty'!$C$40)-YEAR(F22),'Podpůrný list pro výpočty'!$C$20))),"")</f>
        <v/>
      </c>
      <c r="H22" s="27" t="str">
        <f>IF($D$10&gt;=L8,IF(OR(AND(C22=0,D22=0),F22=0)=FALSE,"",IF(AND(C22=0,D22=0,F22=0)=TRUE,'Podpůrný list pro výpočty'!$C$9,'Podpůrný list pro výpočty'!$C$21)),IF((AND(C22=0,D22=0,F22=0)=TRUE),"",'Podpůrný list pro výpočty'!$C$10))</f>
        <v/>
      </c>
      <c r="J22" s="98"/>
      <c r="L22" s="94">
        <v>21</v>
      </c>
    </row>
    <row r="23" spans="2:12" ht="15.75" x14ac:dyDescent="0.25">
      <c r="B23" s="58" t="s">
        <v>20</v>
      </c>
      <c r="C23" s="64"/>
      <c r="D23" s="145"/>
      <c r="E23" s="145"/>
      <c r="F23" s="65"/>
      <c r="G23" s="59" t="str">
        <f>IF($D$10&gt;=L9,IF(AND(C23=0,D23=0,F23=0)=TRUE,'Podpůrný list pro výpočty'!$C$13,IF(AND(C23=0,D23=0)=TRUE,'Podpůrný list pro výpočty'!$C$19,IF(F23&gt;0,YEAR('Podpůrný list pro výpočty'!$C$40)-YEAR(F23),'Podpůrný list pro výpočty'!$C$20))),"")</f>
        <v/>
      </c>
      <c r="H23" s="27" t="str">
        <f>IF($D$10&gt;=L9,IF(OR(AND(C23=0,D23=0),F23=0)=FALSE,"",IF(AND(C23=0,D23=0,F23=0)=TRUE,'Podpůrný list pro výpočty'!$C$9,'Podpůrný list pro výpočty'!$C$21)),IF((AND(C23=0,D23=0,F23=0)=TRUE),"",'Podpůrný list pro výpočty'!$C$10))</f>
        <v/>
      </c>
      <c r="L23" s="94">
        <v>22</v>
      </c>
    </row>
    <row r="24" spans="2:12" ht="15.75" x14ac:dyDescent="0.25">
      <c r="B24" s="58" t="s">
        <v>21</v>
      </c>
      <c r="C24" s="64"/>
      <c r="D24" s="145"/>
      <c r="E24" s="145"/>
      <c r="F24" s="65"/>
      <c r="G24" s="59" t="str">
        <f>IF($D$10&gt;=L10,IF(AND(C24=0,D24=0,F24=0)=TRUE,'Podpůrný list pro výpočty'!$C$13,IF(AND(C24=0,D24=0)=TRUE,'Podpůrný list pro výpočty'!$C$19,IF(F24&gt;0,YEAR('Podpůrný list pro výpočty'!$C$40)-YEAR(F24),'Podpůrný list pro výpočty'!$C$20))),"")</f>
        <v/>
      </c>
      <c r="H24" s="27" t="str">
        <f>IF($D$10&gt;=L10,IF(OR(AND(C24=0,D24=0),F24=0)=FALSE,"",IF(AND(C24=0,D24=0,F24=0)=TRUE,'Podpůrný list pro výpočty'!$C$9,'Podpůrný list pro výpočty'!$C$21)),IF((AND(C24=0,D24=0,F24=0)=TRUE),"",'Podpůrný list pro výpočty'!$C$10))</f>
        <v/>
      </c>
      <c r="L24" s="94">
        <v>23</v>
      </c>
    </row>
    <row r="25" spans="2:12" ht="15.75" x14ac:dyDescent="0.25">
      <c r="B25" s="58" t="s">
        <v>22</v>
      </c>
      <c r="C25" s="64"/>
      <c r="D25" s="145"/>
      <c r="E25" s="145"/>
      <c r="F25" s="65"/>
      <c r="G25" s="59" t="str">
        <f>IF($D$10&gt;=L11,IF(AND(C25=0,D25=0,F25=0)=TRUE,'Podpůrný list pro výpočty'!$C$13,IF(AND(C25=0,D25=0)=TRUE,'Podpůrný list pro výpočty'!$C$19,IF(F25&gt;0,YEAR('Podpůrný list pro výpočty'!$C$40)-YEAR(F25),'Podpůrný list pro výpočty'!$C$20))),"")</f>
        <v/>
      </c>
      <c r="H25" s="27" t="str">
        <f>IF($D$10&gt;=L11,IF(OR(AND(C25=0,D25=0),F25=0)=FALSE,"",IF(AND(C25=0,D25=0,F25=0)=TRUE,'Podpůrný list pro výpočty'!$C$9,'Podpůrný list pro výpočty'!$C$21)),IF((AND(C25=0,D25=0,F25=0)=TRUE),"",'Podpůrný list pro výpočty'!$C$10))</f>
        <v/>
      </c>
      <c r="L25" s="94">
        <v>24</v>
      </c>
    </row>
    <row r="26" spans="2:12" ht="15.75" x14ac:dyDescent="0.25">
      <c r="B26" s="58" t="s">
        <v>61</v>
      </c>
      <c r="C26" s="64"/>
      <c r="D26" s="145"/>
      <c r="E26" s="145"/>
      <c r="F26" s="65"/>
      <c r="G26" s="59" t="str">
        <f>IF($D$10&gt;=L12,IF(AND(C26=0,D26=0,F26=0)=TRUE,'Podpůrný list pro výpočty'!$C$13,IF(AND(C26=0,D26=0)=TRUE,'Podpůrný list pro výpočty'!$C$19,IF(F26&gt;0,YEAR('Podpůrný list pro výpočty'!$C$40)-YEAR(F26),'Podpůrný list pro výpočty'!$C$20))),"")</f>
        <v/>
      </c>
      <c r="H26" s="27" t="str">
        <f>IF($D$10&gt;=L12,IF(OR(AND(C26=0,D26=0),F26=0)=FALSE,"",IF(AND(C26=0,D26=0,F26=0)=TRUE,'Podpůrný list pro výpočty'!$C$9,'Podpůrný list pro výpočty'!$C$21)),IF((AND(C26=0,D26=0,F26=0)=TRUE),"",'Podpůrný list pro výpočty'!$C$10))</f>
        <v/>
      </c>
      <c r="L26" s="94">
        <v>25</v>
      </c>
    </row>
    <row r="27" spans="2:12" ht="15.75" x14ac:dyDescent="0.25">
      <c r="B27" s="58" t="s">
        <v>62</v>
      </c>
      <c r="C27" s="64"/>
      <c r="D27" s="145"/>
      <c r="E27" s="145"/>
      <c r="F27" s="65"/>
      <c r="G27" s="59" t="str">
        <f>IF($D$10&gt;=L13,IF(AND(C27=0,D27=0,F27=0)=TRUE,'Podpůrný list pro výpočty'!$C$13,IF(AND(C27=0,D27=0)=TRUE,'Podpůrný list pro výpočty'!$C$19,IF(F27&gt;0,YEAR('Podpůrný list pro výpočty'!$C$40)-YEAR(F27),'Podpůrný list pro výpočty'!$C$20))),"")</f>
        <v/>
      </c>
      <c r="H27" s="27" t="str">
        <f>IF($D$10&gt;=L13,IF(OR(AND(C27=0,D27=0),F27=0)=FALSE,"",IF(AND(C27=0,D27=0,F27=0)=TRUE,'Podpůrný list pro výpočty'!$C$9,'Podpůrný list pro výpočty'!$C$21)),IF((AND(C27=0,D27=0,F27=0)=TRUE),"",'Podpůrný list pro výpočty'!$C$10))</f>
        <v/>
      </c>
    </row>
    <row r="28" spans="2:12" ht="15.75" x14ac:dyDescent="0.25">
      <c r="B28" s="58" t="s">
        <v>63</v>
      </c>
      <c r="C28" s="64"/>
      <c r="D28" s="145"/>
      <c r="E28" s="145"/>
      <c r="F28" s="65"/>
      <c r="G28" s="59" t="str">
        <f>IF($D$10&gt;=L14,IF(AND(C28=0,D28=0,F28=0)=TRUE,'Podpůrný list pro výpočty'!$C$13,IF(AND(C28=0,D28=0)=TRUE,'Podpůrný list pro výpočty'!$C$19,IF(F28&gt;0,YEAR('Podpůrný list pro výpočty'!$C$40)-YEAR(F28),'Podpůrný list pro výpočty'!$C$20))),"")</f>
        <v/>
      </c>
      <c r="H28" s="27" t="str">
        <f>IF($D$10&gt;=L14,IF(OR(AND(C28=0,D28=0),F28=0)=FALSE,"",IF(AND(C28=0,D28=0,F28=0)=TRUE,'Podpůrný list pro výpočty'!$C$9,'Podpůrný list pro výpočty'!$C$21)),IF((AND(C28=0,D28=0,F28=0)=TRUE),"",'Podpůrný list pro výpočty'!$C$10))</f>
        <v/>
      </c>
    </row>
    <row r="29" spans="2:12" ht="15.75" x14ac:dyDescent="0.25">
      <c r="B29" s="58" t="s">
        <v>64</v>
      </c>
      <c r="C29" s="64"/>
      <c r="D29" s="145"/>
      <c r="E29" s="145"/>
      <c r="F29" s="65"/>
      <c r="G29" s="59" t="str">
        <f>IF($D$10&gt;=L15,IF(AND(C29=0,D29=0,F29=0)=TRUE,'Podpůrný list pro výpočty'!$C$13,IF(AND(C29=0,D29=0)=TRUE,'Podpůrný list pro výpočty'!$C$19,IF(F29&gt;0,YEAR('Podpůrný list pro výpočty'!$C$40)-YEAR(F29),'Podpůrný list pro výpočty'!$C$20))),"")</f>
        <v/>
      </c>
      <c r="H29" s="27" t="str">
        <f>IF($D$10&gt;=L15,IF(OR(AND(C29=0,D29=0),F29=0)=FALSE,"",IF(AND(C29=0,D29=0,F29=0)=TRUE,'Podpůrný list pro výpočty'!$C$9,'Podpůrný list pro výpočty'!$C$21)),IF((AND(C29=0,D29=0,F29=0)=TRUE),"",'Podpůrný list pro výpočty'!$C$10))</f>
        <v/>
      </c>
      <c r="J29" s="97"/>
    </row>
    <row r="30" spans="2:12" ht="15.75" x14ac:dyDescent="0.25">
      <c r="B30" s="58" t="s">
        <v>65</v>
      </c>
      <c r="C30" s="64"/>
      <c r="D30" s="145"/>
      <c r="E30" s="145"/>
      <c r="F30" s="65"/>
      <c r="G30" s="59" t="str">
        <f>IF($D$10&gt;=L16,IF(AND(C30=0,D30=0,F30=0)=TRUE,'Podpůrný list pro výpočty'!$C$13,IF(AND(C30=0,D30=0)=TRUE,'Podpůrný list pro výpočty'!$C$19,IF(F30&gt;0,YEAR('Podpůrný list pro výpočty'!$C$40)-YEAR(F30),'Podpůrný list pro výpočty'!$C$20))),"")</f>
        <v/>
      </c>
      <c r="H30" s="27" t="str">
        <f>IF($D$10&gt;=L16,IF(OR(AND(C30=0,D30=0),F30=0)=FALSE,"",IF(AND(C30=0,D30=0,F30=0)=TRUE,'Podpůrný list pro výpočty'!$C$9,'Podpůrný list pro výpočty'!$C$21)),IF((AND(C30=0,D30=0,F30=0)=TRUE),"",'Podpůrný list pro výpočty'!$C$10))</f>
        <v/>
      </c>
    </row>
    <row r="31" spans="2:12" ht="15.75" x14ac:dyDescent="0.25">
      <c r="B31" s="58" t="s">
        <v>66</v>
      </c>
      <c r="C31" s="64"/>
      <c r="D31" s="145"/>
      <c r="E31" s="145"/>
      <c r="F31" s="65"/>
      <c r="G31" s="59" t="str">
        <f>IF($D$10&gt;=L17,IF(AND(C31=0,D31=0,F31=0)=TRUE,'Podpůrný list pro výpočty'!$C$13,IF(AND(C31=0,D31=0)=TRUE,'Podpůrný list pro výpočty'!$C$19,IF(F31&gt;0,YEAR('Podpůrný list pro výpočty'!$C$40)-YEAR(F31),'Podpůrný list pro výpočty'!$C$20))),"")</f>
        <v/>
      </c>
      <c r="H31" s="27" t="str">
        <f>IF($D$10&gt;=L17,IF(OR(AND(C31=0,D31=0),F31=0)=FALSE,"",IF(AND(C31=0,D31=0,F31=0)=TRUE,'Podpůrný list pro výpočty'!$C$9,'Podpůrný list pro výpočty'!$C$21)),IF((AND(C31=0,D31=0,F31=0)=TRUE),"",'Podpůrný list pro výpočty'!$C$10))</f>
        <v/>
      </c>
    </row>
    <row r="32" spans="2:12" ht="15.75" x14ac:dyDescent="0.25">
      <c r="B32" s="58" t="s">
        <v>67</v>
      </c>
      <c r="C32" s="64"/>
      <c r="D32" s="145"/>
      <c r="E32" s="145"/>
      <c r="F32" s="65"/>
      <c r="G32" s="59" t="str">
        <f>IF($D$10&gt;=L18,IF(AND(C32=0,D32=0,F32=0)=TRUE,'Podpůrný list pro výpočty'!$C$13,IF(AND(C32=0,D32=0)=TRUE,'Podpůrný list pro výpočty'!$C$19,IF(F32&gt;0,YEAR('Podpůrný list pro výpočty'!$C$40)-YEAR(F32),'Podpůrný list pro výpočty'!$C$20))),"")</f>
        <v/>
      </c>
      <c r="H32" s="27" t="str">
        <f>IF($D$10&gt;=L18,IF(OR(AND(C32=0,D32=0),F32=0)=FALSE,"",IF(AND(C32=0,D32=0,F32=0)=TRUE,'Podpůrný list pro výpočty'!$C$9,'Podpůrný list pro výpočty'!$C$21)),IF((AND(C32=0,D32=0,F32=0)=TRUE),"",'Podpůrný list pro výpočty'!$C$10))</f>
        <v/>
      </c>
    </row>
    <row r="33" spans="2:8" ht="15.75" x14ac:dyDescent="0.25">
      <c r="B33" s="58" t="s">
        <v>68</v>
      </c>
      <c r="C33" s="64"/>
      <c r="D33" s="145"/>
      <c r="E33" s="145"/>
      <c r="F33" s="65"/>
      <c r="G33" s="59" t="str">
        <f>IF($D$10&gt;=L19,IF(AND(C33=0,D33=0,F33=0)=TRUE,'Podpůrný list pro výpočty'!$C$13,IF(AND(C33=0,D33=0)=TRUE,'Podpůrný list pro výpočty'!$C$19,IF(F33&gt;0,YEAR('Podpůrný list pro výpočty'!$C$40)-YEAR(F33),'Podpůrný list pro výpočty'!$C$20))),"")</f>
        <v/>
      </c>
      <c r="H33" s="27" t="str">
        <f>IF($D$10&gt;=L19,IF(OR(AND(C33=0,D33=0),F33=0)=FALSE,"",IF(AND(C33=0,D33=0,F33=0)=TRUE,'Podpůrný list pro výpočty'!$C$9,'Podpůrný list pro výpočty'!$C$21)),IF((AND(C33=0,D33=0,F33=0)=TRUE),"",'Podpůrný list pro výpočty'!$C$10))</f>
        <v/>
      </c>
    </row>
    <row r="34" spans="2:8" ht="15.75" x14ac:dyDescent="0.25">
      <c r="B34" s="58" t="s">
        <v>69</v>
      </c>
      <c r="C34" s="64"/>
      <c r="D34" s="145"/>
      <c r="E34" s="145"/>
      <c r="F34" s="65"/>
      <c r="G34" s="59" t="str">
        <f>IF($D$10&gt;=L20,IF(AND(C34=0,D34=0,F34=0)=TRUE,'Podpůrný list pro výpočty'!$C$13,IF(AND(C34=0,D34=0)=TRUE,'Podpůrný list pro výpočty'!$C$19,IF(F34&gt;0,YEAR('Podpůrný list pro výpočty'!$C$40)-YEAR(F34),'Podpůrný list pro výpočty'!$C$20))),"")</f>
        <v/>
      </c>
      <c r="H34" s="27" t="str">
        <f>IF($D$10&gt;=L20,IF(OR(AND(C34=0,D34=0),F34=0)=FALSE,"",IF(AND(C34=0,D34=0,F34=0)=TRUE,'Podpůrný list pro výpočty'!$C$9,'Podpůrný list pro výpočty'!$C$21)),IF((AND(C34=0,D34=0,F34=0)=TRUE),"",'Podpůrný list pro výpočty'!$C$10))</f>
        <v/>
      </c>
    </row>
    <row r="35" spans="2:8" ht="15.75" x14ac:dyDescent="0.25">
      <c r="B35" s="58" t="s">
        <v>70</v>
      </c>
      <c r="C35" s="64"/>
      <c r="D35" s="145"/>
      <c r="E35" s="145"/>
      <c r="F35" s="65"/>
      <c r="G35" s="59" t="str">
        <f>IF($D$10&gt;=L21,IF(AND(C35=0,D35=0,F35=0)=TRUE,'Podpůrný list pro výpočty'!$C$13,IF(AND(C35=0,D35=0)=TRUE,'Podpůrný list pro výpočty'!$C$19,IF(F35&gt;0,YEAR('Podpůrný list pro výpočty'!$C$40)-YEAR(F35),'Podpůrný list pro výpočty'!$C$20))),"")</f>
        <v/>
      </c>
      <c r="H35" s="27" t="str">
        <f>IF($D$10&gt;=L21,IF(OR(AND(C35=0,D35=0),F35=0)=FALSE,"",IF(AND(C35=0,D35=0,F35=0)=TRUE,'Podpůrný list pro výpočty'!$C$9,'Podpůrný list pro výpočty'!$C$21)),IF((AND(C35=0,D35=0,F35=0)=TRUE),"",'Podpůrný list pro výpočty'!$C$10))</f>
        <v/>
      </c>
    </row>
    <row r="36" spans="2:8" ht="15.75" x14ac:dyDescent="0.25">
      <c r="B36" s="58" t="s">
        <v>71</v>
      </c>
      <c r="C36" s="64"/>
      <c r="D36" s="145"/>
      <c r="E36" s="145"/>
      <c r="F36" s="65"/>
      <c r="G36" s="59" t="str">
        <f>IF($D$10&gt;=L22,IF(AND(C36=0,D36=0,F36=0)=TRUE,'Podpůrný list pro výpočty'!$C$13,IF(AND(C36=0,D36=0)=TRUE,'Podpůrný list pro výpočty'!$C$19,IF(F36&gt;0,YEAR('Podpůrný list pro výpočty'!$C$40)-YEAR(F36),'Podpůrný list pro výpočty'!$C$20))),"")</f>
        <v/>
      </c>
      <c r="H36" s="27" t="str">
        <f>IF($D$10&gt;=L22,IF(OR(AND(C36=0,D36=0),F36=0)=FALSE,"",IF(AND(C36=0,D36=0,F36=0)=TRUE,'Podpůrný list pro výpočty'!$C$9,'Podpůrný list pro výpočty'!$C$21)),IF((AND(C36=0,D36=0,F36=0)=TRUE),"",'Podpůrný list pro výpočty'!$C$10))</f>
        <v/>
      </c>
    </row>
    <row r="37" spans="2:8" ht="15.75" x14ac:dyDescent="0.25">
      <c r="B37" s="58" t="s">
        <v>72</v>
      </c>
      <c r="C37" s="64"/>
      <c r="D37" s="145"/>
      <c r="E37" s="145"/>
      <c r="F37" s="65"/>
      <c r="G37" s="59" t="str">
        <f>IF($D$10&gt;=L23,IF(AND(C37=0,D37=0,F37=0)=TRUE,'Podpůrný list pro výpočty'!$C$13,IF(AND(C37=0,D37=0)=TRUE,'Podpůrný list pro výpočty'!$C$19,IF(F37&gt;0,YEAR('Podpůrný list pro výpočty'!$C$40)-YEAR(F37),'Podpůrný list pro výpočty'!$C$20))),"")</f>
        <v/>
      </c>
      <c r="H37" s="27" t="str">
        <f>IF($D$10&gt;=L23,IF(OR(AND(C37=0,D37=0),F37=0)=FALSE,"",IF(AND(C37=0,D37=0,F37=0)=TRUE,'Podpůrný list pro výpočty'!$C$9,'Podpůrný list pro výpočty'!$C$21)),IF((AND(C37=0,D37=0,F37=0)=TRUE),"",'Podpůrný list pro výpočty'!$C$10))</f>
        <v/>
      </c>
    </row>
    <row r="38" spans="2:8" ht="15.75" x14ac:dyDescent="0.25">
      <c r="B38" s="58" t="s">
        <v>73</v>
      </c>
      <c r="C38" s="64"/>
      <c r="D38" s="145"/>
      <c r="E38" s="145"/>
      <c r="F38" s="65"/>
      <c r="G38" s="59" t="str">
        <f>IF($D$10&gt;=L24,IF(AND(C38=0,D38=0,F38=0)=TRUE,'Podpůrný list pro výpočty'!$C$13,IF(AND(C38=0,D38=0)=TRUE,'Podpůrný list pro výpočty'!$C$19,IF(F38&gt;0,YEAR('Podpůrný list pro výpočty'!$C$40)-YEAR(F38),'Podpůrný list pro výpočty'!$C$20))),"")</f>
        <v/>
      </c>
      <c r="H38" s="27" t="str">
        <f>IF($D$10&gt;=L24,IF(OR(AND(C38=0,D38=0),F38=0)=FALSE,"",IF(AND(C38=0,D38=0,F38=0)=TRUE,'Podpůrný list pro výpočty'!$C$9,'Podpůrný list pro výpočty'!$C$21)),IF((AND(C38=0,D38=0,F38=0)=TRUE),"",'Podpůrný list pro výpočty'!$C$10))</f>
        <v/>
      </c>
    </row>
    <row r="39" spans="2:8" ht="15.75" x14ac:dyDescent="0.25">
      <c r="B39" s="58" t="s">
        <v>74</v>
      </c>
      <c r="C39" s="64"/>
      <c r="D39" s="145"/>
      <c r="E39" s="145"/>
      <c r="F39" s="65"/>
      <c r="G39" s="59" t="str">
        <f>IF($D$10&gt;=L25,IF(AND(C39=0,D39=0,F39=0)=TRUE,'Podpůrný list pro výpočty'!$C$13,IF(AND(C39=0,D39=0)=TRUE,'Podpůrný list pro výpočty'!$C$19,IF(F39&gt;0,YEAR('Podpůrný list pro výpočty'!$C$40)-YEAR(F39),'Podpůrný list pro výpočty'!$C$20))),"")</f>
        <v/>
      </c>
      <c r="H39" s="27" t="str">
        <f>IF($D$10&gt;=L25,IF(OR(AND(C39=0,D39=0),F39=0)=FALSE,"",IF(AND(C39=0,D39=0,F39=0)=TRUE,'Podpůrný list pro výpočty'!$C$9,'Podpůrný list pro výpočty'!$C$21)),IF((AND(C39=0,D39=0,F39=0)=TRUE),"",'Podpůrný list pro výpočty'!$C$10))</f>
        <v/>
      </c>
    </row>
    <row r="40" spans="2:8" ht="16.5" thickBot="1" x14ac:dyDescent="0.3">
      <c r="B40" s="60" t="s">
        <v>75</v>
      </c>
      <c r="C40" s="66"/>
      <c r="D40" s="144"/>
      <c r="E40" s="144"/>
      <c r="F40" s="67"/>
      <c r="G40" s="61" t="str">
        <f>IF($D$10&gt;=L26,IF(AND(C40=0,D40=0,F40=0)=TRUE,'Podpůrný list pro výpočty'!$C$13,IF(AND(C40=0,D40=0)=TRUE,'Podpůrný list pro výpočty'!$C$19,IF(F40&gt;0,YEAR('Podpůrný list pro výpočty'!$C$40)-YEAR(F40),'Podpůrný list pro výpočty'!$C$20))),"")</f>
        <v/>
      </c>
      <c r="H40" s="27" t="str">
        <f>IF($D$10&gt;=L26,IF(OR(AND(C40=0,D40=0),F40=0)=FALSE,"",IF(AND(C40=0,D40=0,F40=0)=TRUE,'Podpůrný list pro výpočty'!$C$9,'Podpůrný list pro výpočty'!$C$21)),IF((AND(C40=0,D40=0,F40=0)=TRUE),"",'Podpůrný list pro výpočty'!$C$10))</f>
        <v/>
      </c>
    </row>
  </sheetData>
  <sheetProtection algorithmName="SHA-512" hashValue="AGiawP1HYBh+MyXDnm2fWdecuFXbLYSNwjnlHbI3/dNOe/+MJxjGOVBuIKpmWPpfPMBdS4QWJFbZiyydTgyMNg==" saltValue="YD8E0Er3aitTN1XSEzFYdg==" spinCount="100000" sheet="1" objects="1" scenarios="1" selectLockedCells="1"/>
  <mergeCells count="52">
    <mergeCell ref="B5:C5"/>
    <mergeCell ref="D5:E5"/>
    <mergeCell ref="F5:G5"/>
    <mergeCell ref="A1:G1"/>
    <mergeCell ref="B3:E3"/>
    <mergeCell ref="B4:C4"/>
    <mergeCell ref="D4:E4"/>
    <mergeCell ref="F4:G4"/>
    <mergeCell ref="B6:C6"/>
    <mergeCell ref="D6:E6"/>
    <mergeCell ref="F6:G6"/>
    <mergeCell ref="B7:E7"/>
    <mergeCell ref="B8:C8"/>
    <mergeCell ref="D8:E8"/>
    <mergeCell ref="F8:G8"/>
    <mergeCell ref="B9:C9"/>
    <mergeCell ref="D9:E9"/>
    <mergeCell ref="F9:G9"/>
    <mergeCell ref="B10:C10"/>
    <mergeCell ref="D10:E10"/>
    <mergeCell ref="F10:G10"/>
    <mergeCell ref="D21:E21"/>
    <mergeCell ref="B11:C12"/>
    <mergeCell ref="F11:G13"/>
    <mergeCell ref="B14:E14"/>
    <mergeCell ref="F14:G14"/>
    <mergeCell ref="B15:C15"/>
    <mergeCell ref="D15:E15"/>
    <mergeCell ref="D16:E16"/>
    <mergeCell ref="D17:E17"/>
    <mergeCell ref="D18:E18"/>
    <mergeCell ref="D19:E19"/>
    <mergeCell ref="D20:E20"/>
    <mergeCell ref="D33:E33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40:E40"/>
    <mergeCell ref="D34:E34"/>
    <mergeCell ref="D35:E35"/>
    <mergeCell ref="D36:E36"/>
    <mergeCell ref="D37:E37"/>
    <mergeCell ref="D38:E38"/>
    <mergeCell ref="D39:E39"/>
  </mergeCells>
  <conditionalFormatting sqref="D4:E6 D8:D11 E8:E9 E11">
    <cfRule type="expression" dxfId="191" priority="4">
      <formula>D4=""</formula>
    </cfRule>
  </conditionalFormatting>
  <conditionalFormatting sqref="B16:B40">
    <cfRule type="expression" dxfId="190" priority="1">
      <formula>OR(AND(C16=0,D16=0),F16=0)=FALSE</formula>
    </cfRule>
  </conditionalFormatting>
  <conditionalFormatting sqref="A1:G1">
    <cfRule type="expression" dxfId="189" priority="3">
      <formula>$A$1&lt;&gt;$J$3</formula>
    </cfRule>
  </conditionalFormatting>
  <conditionalFormatting sqref="A2:H40">
    <cfRule type="expression" dxfId="188" priority="2">
      <formula>$A$1&lt;&gt;$J$3</formula>
    </cfRule>
  </conditionalFormatting>
  <conditionalFormatting sqref="B16:B39">
    <cfRule type="expression" dxfId="187" priority="5">
      <formula>$D$10&gt;=L2</formula>
    </cfRule>
  </conditionalFormatting>
  <conditionalFormatting sqref="C16:C39">
    <cfRule type="expression" dxfId="186" priority="6">
      <formula>$D$10&gt;=L2</formula>
    </cfRule>
  </conditionalFormatting>
  <conditionalFormatting sqref="F16:F39">
    <cfRule type="expression" dxfId="185" priority="8">
      <formula>$D$10&gt;=L2</formula>
    </cfRule>
  </conditionalFormatting>
  <conditionalFormatting sqref="G16:G39">
    <cfRule type="expression" dxfId="184" priority="9">
      <formula>$D$10&gt;=L2</formula>
    </cfRule>
  </conditionalFormatting>
  <conditionalFormatting sqref="D16:E39">
    <cfRule type="expression" dxfId="183" priority="7">
      <formula>$D$10&gt;=L2</formula>
    </cfRule>
  </conditionalFormatting>
  <conditionalFormatting sqref="B40:F40">
    <cfRule type="expression" dxfId="182" priority="11">
      <formula>$D$10=$L$26</formula>
    </cfRule>
  </conditionalFormatting>
  <conditionalFormatting sqref="G40">
    <cfRule type="expression" dxfId="181" priority="10">
      <formula>$D$10=$L$26</formula>
    </cfRule>
  </conditionalFormatting>
  <conditionalFormatting sqref="F11">
    <cfRule type="expression" dxfId="180" priority="12">
      <formula>$F$11=$J$4</formula>
    </cfRule>
  </conditionalFormatting>
  <dataValidations count="5">
    <dataValidation type="date" operator="lessThanOrEqual" allowBlank="1" showErrorMessage="1" errorTitle="Tornádo říká:" error="Pokoušíte se zadat datum, které je v budoucnosti." sqref="F16:F40">
      <formula1>TODAY()</formula1>
    </dataValidation>
    <dataValidation type="whole" allowBlank="1" showErrorMessage="1" errorTitle="Tornádo říká:" error="Prosím zadejte počet soutěžících, který odpovídá zvolené soutěžní kategorii. Počty soutěžících pro jednotlivé soutěžní kategorie naleznete v Propozicích soutěže Tornádo 2018." sqref="D10">
      <formula1>J6</formula1>
      <formula2>J7</formula2>
    </dataValidation>
    <dataValidation type="whole" allowBlank="1" showErrorMessage="1" errorTitle="Tornádo říká:" error="Prosím zadejte počet soutěžících, který odpovídá zvolené soutěžní kategorii. Počty soutěžících pro jednotlivé soutěžní kategorie naleznete v Propozicích soutěže Tornádo 2018." sqref="E10">
      <formula1>K9</formula1>
      <formula2>K10</formula2>
    </dataValidation>
    <dataValidation type="time" allowBlank="1" showInputMessage="1" showErrorMessage="1" errorTitle="Tornádo říká:" error="Prosím zadejte čas, který odpovídá zvolené soutěžní kategorii. Časy pro jednotlivé soutěžní kategorie naleznete v Propozicích soutěže Tornádo 2018." sqref="D9">
      <formula1>J9</formula1>
      <formula2>J10</formula2>
    </dataValidation>
    <dataValidation type="time" allowBlank="1" showInputMessage="1" showErrorMessage="1" errorTitle="Tornádo říká:" error="Prosím zadejte čas, který odpovídá zvolené soutěžní kategorii. Časy pro jednotlivé soutěžní kategorie naleznete v Propozicích soutěže Tornádo 2018." sqref="E9">
      <formula1>K11</formula1>
      <formula2>K12</formula2>
    </dataValidation>
  </dataValidations>
  <pageMargins left="0.31496062992125984" right="0.31496062992125984" top="0.59055118110236227" bottom="0.59055118110236227" header="0" footer="0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errorTitle="Tornádo říká:" error="Prosím vyberte výkonnostní třídu ze seznamu. Stávající text smažte a rozklikněte šipku vedle buňky._x000a_">
          <x14:formula1>
            <xm:f>IF('Základní informace o klubu'!$C$5=$A$1,'Podpůrný list pro výpočty'!$B$59:$B$60,'Podpůrný list pro výpočty'!$B$63:$B$64)</xm:f>
          </x14:formula1>
          <xm:sqref>D6:E6</xm:sqref>
        </x14:dataValidation>
        <x14:dataValidation type="list" allowBlank="1" showInputMessage="1" showErrorMessage="1" errorTitle="Tornádo říká:" error="Prosím vyberte věkovou kategorii ze seznamu. Stávající text smažte a rozklikněte šipku vedle buňky.">
          <x14:formula1>
            <xm:f>IF('Základní informace o klubu'!$C$5=$A$1,'Podpůrný list pro výpočty'!$B$45:$B$48,'Podpůrný list pro výpočty'!$B$63:$B$64)</xm:f>
          </x14:formula1>
          <xm:sqref>D5:E5</xm:sqref>
        </x14:dataValidation>
        <x14:dataValidation type="list" allowBlank="1" showInputMessage="1" showErrorMessage="1" errorTitle="Tornádo říká:" error="Prosím vyberte soutěžní kategorii ze seznamu. Stávající text smažte a rozklikněte šipku vedle buňky._x000a_">
          <x14:formula1>
            <xm:f>IF('Základní informace o klubu'!$C$5=$A$1,'Podpůrný list pro výpočty'!$B$51:$B$56,'Podpůrný list pro výpočty'!$B$63:$B$64)</xm:f>
          </x14:formula1>
          <xm:sqref>D4:E4</xm:sqref>
        </x14:dataValidation>
        <x14:dataValidation type="list" errorStyle="warning" allowBlank="1" showInputMessage="1" showErrorMessage="1" errorTitle="Tornádo říká:" error="Pokoušíte se zadat trenéra, který není uveden v seznamu. Prosím, doplňte jej na list: &quot;Základní informace o klubu&quot;.">
          <x14:formula1>
            <xm:f>IF('Základní informace o klubu'!$C$5=$A$1,'Základní informace o klubu'!$D$14:$D$21,'Podpůrný list pro výpočty'!$B$63:$B$64)</xm:f>
          </x14:formula1>
          <xm:sqref>E12</xm:sqref>
        </x14:dataValidation>
        <x14:dataValidation type="list" errorStyle="warning" allowBlank="1" showInputMessage="1" showErrorMessage="1" errorTitle="Tornádo říká:" error="Pokoušíte se zadat trenéra, který není uveden v seznamu. Prosím, doplňte jej na list: &quot;Základní informace o klubu&quot;." promptTitle="Tornádo říká:" prompt="Jména všech trenérů zadejte na listu: &quot;Základní informace o klubu&quot;, poté jen vybírejte ze seznamu.">
          <x14:formula1>
            <xm:f>IF('Základní informace o klubu'!$C$5=$A$1,'Základní informace o klubu'!$D$14:$D$21,'Podpůrný list pro výpočty'!$B$63:$B$64)</xm:f>
          </x14:formula1>
          <xm:sqref>E11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24</vt:i4>
      </vt:variant>
    </vt:vector>
  </HeadingPairs>
  <TitlesOfParts>
    <vt:vector size="24" baseType="lpstr">
      <vt:lpstr>Podpůrný list pro výpočty</vt:lpstr>
      <vt:lpstr>Souhrn pro organizátora</vt:lpstr>
      <vt:lpstr>Základní informace o klubu</vt:lpstr>
      <vt:lpstr>Přehled přihlášek</vt:lpstr>
      <vt:lpstr>Přihláška č. 1</vt:lpstr>
      <vt:lpstr>Přihláška č. 2</vt:lpstr>
      <vt:lpstr>Přihláška č. 3</vt:lpstr>
      <vt:lpstr>Přihláška č. 4</vt:lpstr>
      <vt:lpstr>Přihláška č. 5</vt:lpstr>
      <vt:lpstr>Přihláška č. 6</vt:lpstr>
      <vt:lpstr>Přihláška č. 7</vt:lpstr>
      <vt:lpstr>Přihláška č. 8</vt:lpstr>
      <vt:lpstr>Přihláška č. 9</vt:lpstr>
      <vt:lpstr>Přihláška č. 10</vt:lpstr>
      <vt:lpstr>Přihláška č. 11</vt:lpstr>
      <vt:lpstr>Přihláška č. 12</vt:lpstr>
      <vt:lpstr>Přihláška č. 13</vt:lpstr>
      <vt:lpstr>Přihláška č. 14</vt:lpstr>
      <vt:lpstr>Přihláška č. 15</vt:lpstr>
      <vt:lpstr>Přihláška č. 16</vt:lpstr>
      <vt:lpstr>Přihláška č. 17</vt:lpstr>
      <vt:lpstr>Přihláška č. 18</vt:lpstr>
      <vt:lpstr>Přihláška č. 19</vt:lpstr>
      <vt:lpstr>Přihláška č. 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Palička</dc:creator>
  <cp:lastModifiedBy>Martin Orlík</cp:lastModifiedBy>
  <cp:lastPrinted>2017-12-26T16:34:26Z</cp:lastPrinted>
  <dcterms:created xsi:type="dcterms:W3CDTF">2017-10-13T12:18:38Z</dcterms:created>
  <dcterms:modified xsi:type="dcterms:W3CDTF">2017-12-31T13:16:05Z</dcterms:modified>
</cp:coreProperties>
</file>